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usya\OneDrive\Рабочий стол\123\прейскурант\"/>
    </mc:Choice>
  </mc:AlternateContent>
  <xr:revisionPtr revIDLastSave="0" documentId="13_ncr:1_{765C6C9A-B468-49A2-A44A-5413D38AB517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КДЛ" sheetId="1" r:id="rId1"/>
    <sheet name="Лист2" sheetId="2" r:id="rId2"/>
    <sheet name="Лист3" sheetId="3" r:id="rId3"/>
  </sheets>
  <definedNames>
    <definedName name="_xlnm._FilterDatabase" localSheetId="0" hidden="1">КДЛ!$A$14:$BT$100</definedName>
    <definedName name="_xlnm._FilterDatabase" localSheetId="1" hidden="1">Лист2!$A$12:$B$55</definedName>
    <definedName name="_xlnm._FilterDatabase" localSheetId="2" hidden="1">Лист3!$A$15:$D$57</definedName>
    <definedName name="_xlnm.Print_Titles" localSheetId="0">КДЛ!$10:$14</definedName>
  </definedNames>
  <calcPr calcId="191029" calcMode="manual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S14" i="1" l="1"/>
  <c r="BA14" i="1"/>
  <c r="AE14" i="1"/>
  <c r="AE15" i="1" s="1"/>
  <c r="AF14" i="1"/>
  <c r="AF45" i="1" s="1"/>
  <c r="AG14" i="1"/>
  <c r="AG43" i="1" s="1"/>
  <c r="AB95" i="1" l="1"/>
  <c r="AB93" i="1"/>
  <c r="AB91" i="1"/>
  <c r="AB89" i="1"/>
  <c r="AB87" i="1"/>
  <c r="AB85" i="1"/>
  <c r="AB83" i="1"/>
  <c r="AB81" i="1"/>
  <c r="AB79" i="1"/>
  <c r="AB77" i="1"/>
  <c r="AB75" i="1"/>
  <c r="AB73" i="1"/>
  <c r="AB71" i="1"/>
  <c r="AB69" i="1"/>
  <c r="AB67" i="1"/>
  <c r="AB65" i="1"/>
  <c r="AB63" i="1"/>
  <c r="AB61" i="1"/>
  <c r="AB59" i="1"/>
  <c r="AB57" i="1"/>
  <c r="AB55" i="1"/>
  <c r="AB53" i="1"/>
  <c r="AB51" i="1"/>
  <c r="AB49" i="1"/>
  <c r="AB47" i="1"/>
  <c r="AB45" i="1"/>
  <c r="AB43" i="1"/>
  <c r="AB41" i="1"/>
  <c r="AB39" i="1"/>
  <c r="AB37" i="1"/>
  <c r="AB35" i="1"/>
  <c r="AB33" i="1"/>
  <c r="AB31" i="1"/>
  <c r="AB29" i="1"/>
  <c r="AB27" i="1"/>
  <c r="AB25" i="1"/>
  <c r="AB23" i="1"/>
  <c r="AB21" i="1"/>
  <c r="AB19" i="1"/>
  <c r="AB17" i="1"/>
  <c r="AB15" i="1"/>
  <c r="AB99" i="1" l="1"/>
  <c r="AB97" i="1"/>
  <c r="N104" i="1" l="1"/>
  <c r="N105" i="1" s="1"/>
  <c r="X101" i="1"/>
  <c r="X103" i="1" s="1"/>
  <c r="BA62" i="1" l="1"/>
  <c r="BB62" i="1"/>
  <c r="BC62" i="1"/>
  <c r="AZ62" i="1"/>
  <c r="AR14" i="1"/>
  <c r="A16" i="3" l="1"/>
  <c r="B16" i="3"/>
  <c r="A17" i="3"/>
  <c r="B17" i="3"/>
  <c r="A18" i="3"/>
  <c r="B18" i="3"/>
  <c r="A19" i="3"/>
  <c r="B19" i="3"/>
  <c r="A20" i="3"/>
  <c r="B20" i="3"/>
  <c r="A21" i="3"/>
  <c r="B21" i="3"/>
  <c r="A22" i="3"/>
  <c r="B22" i="3"/>
  <c r="A23" i="3"/>
  <c r="B23" i="3"/>
  <c r="A24" i="3"/>
  <c r="B24" i="3"/>
  <c r="A25" i="3"/>
  <c r="B25" i="3"/>
  <c r="A26" i="3"/>
  <c r="B26" i="3"/>
  <c r="A27" i="3"/>
  <c r="B27" i="3"/>
  <c r="A28" i="3"/>
  <c r="B28" i="3"/>
  <c r="A29" i="3"/>
  <c r="B29" i="3"/>
  <c r="A30" i="3"/>
  <c r="B30" i="3"/>
  <c r="A31" i="3"/>
  <c r="B31" i="3"/>
  <c r="A32" i="3"/>
  <c r="B32" i="3"/>
  <c r="A33" i="3"/>
  <c r="B33" i="3"/>
  <c r="A34" i="3"/>
  <c r="B34" i="3"/>
  <c r="A35" i="3"/>
  <c r="B35" i="3"/>
  <c r="A36" i="3"/>
  <c r="B36" i="3"/>
  <c r="A37" i="3"/>
  <c r="B37" i="3"/>
  <c r="A38" i="3"/>
  <c r="B38" i="3"/>
  <c r="A39" i="3"/>
  <c r="B39" i="3"/>
  <c r="A40" i="3"/>
  <c r="B40" i="3"/>
  <c r="A41" i="3"/>
  <c r="B41" i="3"/>
  <c r="A42" i="3"/>
  <c r="B42" i="3"/>
  <c r="A43" i="3"/>
  <c r="B43" i="3"/>
  <c r="A44" i="3"/>
  <c r="B44" i="3"/>
  <c r="A45" i="3"/>
  <c r="B45" i="3"/>
  <c r="A46" i="3"/>
  <c r="B46" i="3"/>
  <c r="A47" i="3"/>
  <c r="B47" i="3"/>
  <c r="A48" i="3"/>
  <c r="B48" i="3"/>
  <c r="A49" i="3"/>
  <c r="B49" i="3"/>
  <c r="A50" i="3"/>
  <c r="B50" i="3"/>
  <c r="A51" i="3"/>
  <c r="B51" i="3"/>
  <c r="A52" i="3"/>
  <c r="B52" i="3"/>
  <c r="A53" i="3"/>
  <c r="B53" i="3"/>
  <c r="A54" i="3"/>
  <c r="B54" i="3"/>
  <c r="B55" i="3"/>
  <c r="A56" i="3"/>
  <c r="B56" i="3"/>
  <c r="A57" i="3"/>
  <c r="B57" i="3"/>
  <c r="B15" i="3"/>
  <c r="A15" i="3"/>
  <c r="A14" i="2"/>
  <c r="B14" i="2"/>
  <c r="A15" i="2"/>
  <c r="B15" i="2"/>
  <c r="A16" i="2"/>
  <c r="B16" i="2"/>
  <c r="A17" i="2"/>
  <c r="B17" i="2"/>
  <c r="A18" i="2"/>
  <c r="B18" i="2"/>
  <c r="A19" i="2"/>
  <c r="B19" i="2"/>
  <c r="A20" i="2"/>
  <c r="B20" i="2"/>
  <c r="A21" i="2"/>
  <c r="B21" i="2"/>
  <c r="A22" i="2"/>
  <c r="B22" i="2"/>
  <c r="A23" i="2"/>
  <c r="B23" i="2"/>
  <c r="A24" i="2"/>
  <c r="B24" i="2"/>
  <c r="A25" i="2"/>
  <c r="B25" i="2"/>
  <c r="A26" i="2"/>
  <c r="B26" i="2"/>
  <c r="A27" i="2"/>
  <c r="B27" i="2"/>
  <c r="A28" i="2"/>
  <c r="B28" i="2"/>
  <c r="A29" i="2"/>
  <c r="B29" i="2"/>
  <c r="A30" i="2"/>
  <c r="B30" i="2"/>
  <c r="A31" i="2"/>
  <c r="B31" i="2"/>
  <c r="A32" i="2"/>
  <c r="B32" i="2"/>
  <c r="A33" i="2"/>
  <c r="B33" i="2"/>
  <c r="A34" i="2"/>
  <c r="B34" i="2"/>
  <c r="A35" i="2"/>
  <c r="B35" i="2"/>
  <c r="A36" i="2"/>
  <c r="B36" i="2"/>
  <c r="A37" i="2"/>
  <c r="B37" i="2"/>
  <c r="A38" i="2"/>
  <c r="B38" i="2"/>
  <c r="A39" i="2"/>
  <c r="B39" i="2"/>
  <c r="A40" i="2"/>
  <c r="B40" i="2"/>
  <c r="A41" i="2"/>
  <c r="B41" i="2"/>
  <c r="A42" i="2"/>
  <c r="B42" i="2"/>
  <c r="A43" i="2"/>
  <c r="B43" i="2"/>
  <c r="A44" i="2"/>
  <c r="B44" i="2"/>
  <c r="A45" i="2"/>
  <c r="B45" i="2"/>
  <c r="A46" i="2"/>
  <c r="B46" i="2"/>
  <c r="A47" i="2"/>
  <c r="B47" i="2"/>
  <c r="A48" i="2"/>
  <c r="B48" i="2"/>
  <c r="A49" i="2"/>
  <c r="B49" i="2"/>
  <c r="A50" i="2"/>
  <c r="B50" i="2"/>
  <c r="A51" i="2"/>
  <c r="B51" i="2"/>
  <c r="A52" i="2"/>
  <c r="B52" i="2"/>
  <c r="B53" i="2"/>
  <c r="A54" i="2"/>
  <c r="B54" i="2"/>
  <c r="A55" i="2"/>
  <c r="B55" i="2"/>
  <c r="B13" i="2"/>
  <c r="A13" i="2"/>
  <c r="AB5" i="1"/>
  <c r="AD5" i="1" s="1"/>
  <c r="AC14" i="1"/>
  <c r="AC15" i="1" s="1"/>
  <c r="AD14" i="1"/>
  <c r="AD21" i="1" s="1"/>
  <c r="AH14" i="1"/>
  <c r="AH17" i="1" s="1"/>
  <c r="AI14" i="1"/>
  <c r="AI21" i="1" s="1"/>
  <c r="AJ14" i="1"/>
  <c r="AJ23" i="1" s="1"/>
  <c r="AK14" i="1"/>
  <c r="AK25" i="1" s="1"/>
  <c r="AL14" i="1"/>
  <c r="AM14" i="1"/>
  <c r="AM27" i="1" s="1"/>
  <c r="AN14" i="1"/>
  <c r="AO14" i="1"/>
  <c r="AO31" i="1" s="1"/>
  <c r="AP14" i="1"/>
  <c r="AQ14" i="1"/>
  <c r="AS14" i="1"/>
  <c r="AT14" i="1"/>
  <c r="AU14" i="1"/>
  <c r="AU41" i="1" s="1"/>
  <c r="AV14" i="1"/>
  <c r="AV49" i="1" s="1"/>
  <c r="AW14" i="1"/>
  <c r="AW51" i="1" s="1"/>
  <c r="AX14" i="1"/>
  <c r="AX53" i="1" s="1"/>
  <c r="AY14" i="1"/>
  <c r="AY55" i="1" s="1"/>
  <c r="AZ14" i="1"/>
  <c r="BB14" i="1"/>
  <c r="BB61" i="1" s="1"/>
  <c r="BC14" i="1"/>
  <c r="BC61" i="1" s="1"/>
  <c r="BD14" i="1"/>
  <c r="BD73" i="1" s="1"/>
  <c r="BE14" i="1"/>
  <c r="BE71" i="1" s="1"/>
  <c r="BF14" i="1"/>
  <c r="BG14" i="1"/>
  <c r="BG79" i="1" s="1"/>
  <c r="BH14" i="1"/>
  <c r="BI14" i="1"/>
  <c r="BJ14" i="1"/>
  <c r="BK14" i="1"/>
  <c r="BK95" i="1" s="1"/>
  <c r="BL14" i="1"/>
  <c r="BM14" i="1"/>
  <c r="BM81" i="1" s="1"/>
  <c r="BN14" i="1"/>
  <c r="BN83" i="1" s="1"/>
  <c r="BO14" i="1"/>
  <c r="BO19" i="1" s="1"/>
  <c r="BP14" i="1"/>
  <c r="BP67" i="1" s="1"/>
  <c r="BQ14" i="1"/>
  <c r="BQ91" i="1" s="1"/>
  <c r="BR14" i="1"/>
  <c r="AN29" i="1"/>
  <c r="AO33" i="1"/>
  <c r="AT35" i="1"/>
  <c r="AD37" i="1"/>
  <c r="AR47" i="1"/>
  <c r="AR57" i="1"/>
  <c r="AD59" i="1"/>
  <c r="AD61" i="1"/>
  <c r="AZ61" i="1"/>
  <c r="BA61" i="1"/>
  <c r="AT69" i="1"/>
  <c r="BD71" i="1"/>
  <c r="BE73" i="1"/>
  <c r="BD75" i="1"/>
  <c r="BE75" i="1"/>
  <c r="AD77" i="1"/>
  <c r="BF77" i="1"/>
  <c r="BH79" i="1"/>
  <c r="AC81" i="1"/>
  <c r="E83" i="1"/>
  <c r="BI89" i="1"/>
  <c r="BI87" i="1" s="1"/>
  <c r="BJ89" i="1"/>
  <c r="BJ87" i="1" s="1"/>
  <c r="AD91" i="1"/>
  <c r="AD93" i="1"/>
  <c r="AS97" i="1"/>
  <c r="BL99" i="1"/>
  <c r="AD27" i="1" l="1"/>
  <c r="BT97" i="1"/>
  <c r="Q97" i="1" s="1"/>
  <c r="AD89" i="1"/>
  <c r="AD53" i="1"/>
  <c r="BN85" i="1"/>
  <c r="AD87" i="1"/>
  <c r="AD73" i="1"/>
  <c r="AD85" i="1"/>
  <c r="AD51" i="1"/>
  <c r="AD25" i="1"/>
  <c r="AD83" i="1"/>
  <c r="AD49" i="1"/>
  <c r="AD31" i="1"/>
  <c r="AD75" i="1"/>
  <c r="AD23" i="1"/>
  <c r="AD33" i="1"/>
  <c r="AD47" i="1"/>
  <c r="Q99" i="1"/>
  <c r="BT99" i="1"/>
  <c r="AD29" i="1"/>
  <c r="AD19" i="1"/>
  <c r="AD57" i="1"/>
  <c r="AC83" i="1"/>
  <c r="AD69" i="1"/>
  <c r="AD65" i="1"/>
  <c r="AD45" i="1"/>
  <c r="AD81" i="1"/>
  <c r="BT81" i="1" s="1"/>
  <c r="Q81" i="1" s="1"/>
  <c r="BB63" i="1"/>
  <c r="AD43" i="1"/>
  <c r="AD17" i="1"/>
  <c r="AD63" i="1"/>
  <c r="AD41" i="1"/>
  <c r="AD15" i="1"/>
  <c r="BT15" i="1" s="1"/>
  <c r="Q15" i="1" s="1"/>
  <c r="AC49" i="1"/>
  <c r="AC41" i="1"/>
  <c r="BT41" i="1" s="1"/>
  <c r="Q41" i="1" s="1"/>
  <c r="AC33" i="1"/>
  <c r="BT33" i="1" s="1"/>
  <c r="Q33" i="1" s="1"/>
  <c r="AC17" i="1"/>
  <c r="AD95" i="1"/>
  <c r="AC91" i="1"/>
  <c r="AC89" i="1"/>
  <c r="BT89" i="1" s="1"/>
  <c r="Q89" i="1" s="1"/>
  <c r="AD79" i="1"/>
  <c r="AD71" i="1"/>
  <c r="AD67" i="1"/>
  <c r="AC61" i="1"/>
  <c r="BT61" i="1" s="1"/>
  <c r="AD55" i="1"/>
  <c r="AD39" i="1"/>
  <c r="AD35" i="1"/>
  <c r="AC25" i="1"/>
  <c r="AC95" i="1"/>
  <c r="AC79" i="1"/>
  <c r="AC55" i="1"/>
  <c r="AH37" i="1"/>
  <c r="AC85" i="1"/>
  <c r="AC67" i="1"/>
  <c r="AC57" i="1"/>
  <c r="BT57" i="1" s="1"/>
  <c r="AC43" i="1"/>
  <c r="AU39" i="1"/>
  <c r="AC35" i="1"/>
  <c r="BT35" i="1" s="1"/>
  <c r="Q35" i="1" s="1"/>
  <c r="AC27" i="1"/>
  <c r="BT27" i="1" s="1"/>
  <c r="Q27" i="1" s="1"/>
  <c r="AC19" i="1"/>
  <c r="BT19" i="1" s="1"/>
  <c r="Q19" i="1" s="1"/>
  <c r="AC93" i="1"/>
  <c r="BT93" i="1" s="1"/>
  <c r="Q93" i="1" s="1"/>
  <c r="AC87" i="1"/>
  <c r="AC69" i="1"/>
  <c r="AC63" i="1"/>
  <c r="AC59" i="1"/>
  <c r="BT59" i="1" s="1"/>
  <c r="AC51" i="1"/>
  <c r="AC45" i="1"/>
  <c r="BT45" i="1" s="1"/>
  <c r="Q45" i="1" s="1"/>
  <c r="AC37" i="1"/>
  <c r="BT37" i="1" s="1"/>
  <c r="Q37" i="1" s="1"/>
  <c r="AC29" i="1"/>
  <c r="AC21" i="1"/>
  <c r="BT21" i="1" s="1"/>
  <c r="Q21" i="1" s="1"/>
  <c r="AC77" i="1"/>
  <c r="BT77" i="1" s="1"/>
  <c r="Q77" i="1" s="1"/>
  <c r="AC75" i="1"/>
  <c r="AC73" i="1"/>
  <c r="AC71" i="1"/>
  <c r="AC65" i="1"/>
  <c r="BT65" i="1" s="1"/>
  <c r="Q65" i="1" s="1"/>
  <c r="AC53" i="1"/>
  <c r="BT53" i="1" s="1"/>
  <c r="Q53" i="1" s="1"/>
  <c r="AC47" i="1"/>
  <c r="AC39" i="1"/>
  <c r="AC31" i="1"/>
  <c r="AC23" i="1"/>
  <c r="BT23" i="1" s="1"/>
  <c r="Q23" i="1" s="1"/>
  <c r="Q59" i="1"/>
  <c r="Q61" i="1"/>
  <c r="Q57" i="1"/>
  <c r="AC7" i="1"/>
  <c r="AD7" i="1" s="1"/>
  <c r="AF7" i="1" s="1"/>
  <c r="AC8" i="1"/>
  <c r="AD8" i="1" s="1"/>
  <c r="AF8" i="1" s="1"/>
  <c r="BT7" i="1"/>
  <c r="BT75" i="1" l="1"/>
  <c r="Q75" i="1" s="1"/>
  <c r="BT43" i="1"/>
  <c r="Q43" i="1" s="1"/>
  <c r="BT91" i="1"/>
  <c r="Q91" i="1" s="1"/>
  <c r="Q47" i="1"/>
  <c r="BT47" i="1"/>
  <c r="BT83" i="1"/>
  <c r="Q83" i="1" s="1"/>
  <c r="Q71" i="1"/>
  <c r="BT71" i="1"/>
  <c r="BT29" i="1"/>
  <c r="Q29" i="1" s="1"/>
  <c r="BT85" i="1"/>
  <c r="Q85" i="1" s="1"/>
  <c r="BT17" i="1"/>
  <c r="Q17" i="1" s="1"/>
  <c r="BT67" i="1"/>
  <c r="Q67" i="1" s="1"/>
  <c r="O17" i="1"/>
  <c r="O15" i="1"/>
  <c r="BT79" i="1"/>
  <c r="Q79" i="1" s="1"/>
  <c r="BT49" i="1"/>
  <c r="Q49" i="1" s="1"/>
  <c r="F25" i="1"/>
  <c r="H25" i="1" s="1"/>
  <c r="F89" i="1"/>
  <c r="H89" i="1" s="1"/>
  <c r="F57" i="1"/>
  <c r="H57" i="1" s="1"/>
  <c r="F63" i="1"/>
  <c r="H63" i="1" s="1"/>
  <c r="F69" i="1"/>
  <c r="H69" i="1" s="1"/>
  <c r="F45" i="1"/>
  <c r="H45" i="1" s="1"/>
  <c r="F37" i="1"/>
  <c r="H37" i="1" s="1"/>
  <c r="F23" i="1"/>
  <c r="H23" i="1" s="1"/>
  <c r="F73" i="1"/>
  <c r="H73" i="1" s="1"/>
  <c r="F21" i="1"/>
  <c r="H21" i="1" s="1"/>
  <c r="J21" i="1" s="1"/>
  <c r="F91" i="1"/>
  <c r="H91" i="1" s="1"/>
  <c r="F83" i="1"/>
  <c r="H83" i="1" s="1"/>
  <c r="F43" i="1"/>
  <c r="H43" i="1" s="1"/>
  <c r="F35" i="1"/>
  <c r="H35" i="1" s="1"/>
  <c r="F95" i="1"/>
  <c r="H95" i="1" s="1"/>
  <c r="F93" i="1"/>
  <c r="H93" i="1" s="1"/>
  <c r="F55" i="1"/>
  <c r="H55" i="1" s="1"/>
  <c r="F61" i="1"/>
  <c r="H61" i="1" s="1"/>
  <c r="F29" i="1"/>
  <c r="H29" i="1" s="1"/>
  <c r="F49" i="1"/>
  <c r="H49" i="1" s="1"/>
  <c r="F79" i="1"/>
  <c r="H79" i="1" s="1"/>
  <c r="F47" i="1"/>
  <c r="H47" i="1" s="1"/>
  <c r="F53" i="1"/>
  <c r="H53" i="1" s="1"/>
  <c r="F31" i="1"/>
  <c r="H31" i="1" s="1"/>
  <c r="F15" i="1"/>
  <c r="H15" i="1" s="1"/>
  <c r="F17" i="1"/>
  <c r="H17" i="1" s="1"/>
  <c r="F99" i="1"/>
  <c r="H99" i="1" s="1"/>
  <c r="F75" i="1"/>
  <c r="H75" i="1" s="1"/>
  <c r="F39" i="1"/>
  <c r="H39" i="1" s="1"/>
  <c r="F51" i="1"/>
  <c r="H51" i="1" s="1"/>
  <c r="F33" i="1"/>
  <c r="H33" i="1" s="1"/>
  <c r="F65" i="1"/>
  <c r="H65" i="1" s="1"/>
  <c r="F41" i="1"/>
  <c r="H41" i="1" s="1"/>
  <c r="F59" i="1"/>
  <c r="H59" i="1" s="1"/>
  <c r="F85" i="1"/>
  <c r="H85" i="1" s="1"/>
  <c r="F19" i="1"/>
  <c r="H19" i="1" s="1"/>
  <c r="F71" i="1"/>
  <c r="H71" i="1" s="1"/>
  <c r="F97" i="1"/>
  <c r="H97" i="1" s="1"/>
  <c r="F77" i="1"/>
  <c r="H77" i="1" s="1"/>
  <c r="F81" i="1"/>
  <c r="H81" i="1" s="1"/>
  <c r="F27" i="1"/>
  <c r="H27" i="1" s="1"/>
  <c r="F67" i="1"/>
  <c r="H67" i="1" s="1"/>
  <c r="F87" i="1"/>
  <c r="H87" i="1" s="1"/>
  <c r="Q73" i="1"/>
  <c r="BT73" i="1"/>
  <c r="G99" i="1"/>
  <c r="G57" i="1"/>
  <c r="G16" i="1"/>
  <c r="G25" i="1"/>
  <c r="G69" i="1"/>
  <c r="I69" i="1" s="1"/>
  <c r="G59" i="1"/>
  <c r="I59" i="1" s="1"/>
  <c r="G53" i="1"/>
  <c r="I53" i="1" s="1"/>
  <c r="G45" i="1"/>
  <c r="G27" i="1"/>
  <c r="G29" i="1"/>
  <c r="G73" i="1"/>
  <c r="G91" i="1"/>
  <c r="I91" i="1" s="1"/>
  <c r="G49" i="1"/>
  <c r="G93" i="1"/>
  <c r="I93" i="1" s="1"/>
  <c r="G87" i="1"/>
  <c r="I87" i="1" s="1"/>
  <c r="G37" i="1"/>
  <c r="G19" i="1"/>
  <c r="G47" i="1"/>
  <c r="G83" i="1"/>
  <c r="I83" i="1" s="1"/>
  <c r="G41" i="1"/>
  <c r="G85" i="1"/>
  <c r="I85" i="1" s="1"/>
  <c r="G17" i="1"/>
  <c r="G61" i="1"/>
  <c r="G71" i="1"/>
  <c r="G97" i="1"/>
  <c r="G81" i="1"/>
  <c r="G65" i="1"/>
  <c r="I65" i="1" s="1"/>
  <c r="G75" i="1"/>
  <c r="G33" i="1"/>
  <c r="G77" i="1"/>
  <c r="G79" i="1"/>
  <c r="G15" i="1"/>
  <c r="I15" i="1" s="1"/>
  <c r="G23" i="1"/>
  <c r="G67" i="1"/>
  <c r="I67" i="1" s="1"/>
  <c r="G55" i="1"/>
  <c r="I55" i="1" s="1"/>
  <c r="G51" i="1"/>
  <c r="G95" i="1"/>
  <c r="I95" i="1" s="1"/>
  <c r="G21" i="1"/>
  <c r="I21" i="1" s="1"/>
  <c r="G89" i="1"/>
  <c r="I89" i="1" s="1"/>
  <c r="G43" i="1"/>
  <c r="G35" i="1"/>
  <c r="I35" i="1" s="1"/>
  <c r="G63" i="1"/>
  <c r="G39" i="1"/>
  <c r="G31" i="1"/>
  <c r="BT63" i="1"/>
  <c r="Q63" i="1" s="1"/>
  <c r="BT25" i="1"/>
  <c r="Q25" i="1" s="1"/>
  <c r="BT55" i="1"/>
  <c r="Q55" i="1" s="1"/>
  <c r="BT51" i="1"/>
  <c r="Q51" i="1" s="1"/>
  <c r="BT95" i="1"/>
  <c r="Q95" i="1" s="1"/>
  <c r="BT31" i="1"/>
  <c r="Q31" i="1" s="1"/>
  <c r="BT69" i="1"/>
  <c r="Q69" i="1" s="1"/>
  <c r="BT39" i="1"/>
  <c r="Q39" i="1" s="1"/>
  <c r="BT87" i="1"/>
  <c r="Q87" i="1" s="1"/>
  <c r="O19" i="1"/>
  <c r="O23" i="1"/>
  <c r="O29" i="1"/>
  <c r="O21" i="1"/>
  <c r="O25" i="1"/>
  <c r="O27" i="1"/>
  <c r="O31" i="1"/>
  <c r="O35" i="1"/>
  <c r="O39" i="1"/>
  <c r="O43" i="1"/>
  <c r="O47" i="1"/>
  <c r="O33" i="1"/>
  <c r="O37" i="1"/>
  <c r="O41" i="1"/>
  <c r="O45" i="1"/>
  <c r="O51" i="1"/>
  <c r="O55" i="1"/>
  <c r="O59" i="1"/>
  <c r="O61" i="1"/>
  <c r="O63" i="1"/>
  <c r="O69" i="1"/>
  <c r="O79" i="1"/>
  <c r="O81" i="1"/>
  <c r="O83" i="1"/>
  <c r="O87" i="1"/>
  <c r="O49" i="1"/>
  <c r="O53" i="1"/>
  <c r="O57" i="1"/>
  <c r="O65" i="1"/>
  <c r="O67" i="1"/>
  <c r="O71" i="1"/>
  <c r="O73" i="1"/>
  <c r="O75" i="1"/>
  <c r="O77" i="1"/>
  <c r="O85" i="1"/>
  <c r="O89" i="1"/>
  <c r="O97" i="1"/>
  <c r="O99" i="1"/>
  <c r="O91" i="1"/>
  <c r="O93" i="1"/>
  <c r="O95" i="1"/>
  <c r="J15" i="1" l="1"/>
  <c r="K15" i="1" s="1"/>
  <c r="L15" i="1" s="1"/>
  <c r="I17" i="1"/>
  <c r="J17" i="1" s="1"/>
  <c r="I31" i="1"/>
  <c r="J31" i="1" s="1"/>
  <c r="K31" i="1" s="1"/>
  <c r="L31" i="1" s="1"/>
  <c r="I47" i="1"/>
  <c r="J47" i="1" s="1"/>
  <c r="I45" i="1"/>
  <c r="J45" i="1" s="1"/>
  <c r="I61" i="1"/>
  <c r="I81" i="1"/>
  <c r="J81" i="1" s="1"/>
  <c r="K81" i="1" s="1"/>
  <c r="J53" i="1"/>
  <c r="K53" i="1" s="1"/>
  <c r="L53" i="1" s="1"/>
  <c r="I71" i="1"/>
  <c r="J71" i="1" s="1"/>
  <c r="K71" i="1" s="1"/>
  <c r="L71" i="1" s="1"/>
  <c r="I19" i="1"/>
  <c r="J19" i="1" s="1"/>
  <c r="K21" i="1"/>
  <c r="L21" i="1" s="1"/>
  <c r="I33" i="1"/>
  <c r="J33" i="1" s="1"/>
  <c r="K33" i="1" s="1"/>
  <c r="L33" i="1" s="1"/>
  <c r="I51" i="1"/>
  <c r="J51" i="1" s="1"/>
  <c r="K51" i="1" s="1"/>
  <c r="I63" i="1"/>
  <c r="J63" i="1" s="1"/>
  <c r="K63" i="1" s="1"/>
  <c r="I57" i="1"/>
  <c r="J57" i="1" s="1"/>
  <c r="K57" i="1" s="1"/>
  <c r="L57" i="1" s="1"/>
  <c r="I73" i="1"/>
  <c r="J73" i="1" s="1"/>
  <c r="K73" i="1" s="1"/>
  <c r="L73" i="1" s="1"/>
  <c r="I23" i="1"/>
  <c r="I25" i="1"/>
  <c r="J25" i="1" s="1"/>
  <c r="I39" i="1"/>
  <c r="J39" i="1" s="1"/>
  <c r="K39" i="1" s="1"/>
  <c r="L39" i="1" s="1"/>
  <c r="N39" i="1" s="1"/>
  <c r="I37" i="1"/>
  <c r="J37" i="1" s="1"/>
  <c r="J69" i="1"/>
  <c r="K69" i="1" s="1"/>
  <c r="L69" i="1" s="1"/>
  <c r="M69" i="1" s="1"/>
  <c r="I75" i="1"/>
  <c r="J75" i="1" s="1"/>
  <c r="K75" i="1" s="1"/>
  <c r="I97" i="1"/>
  <c r="J97" i="1" s="1"/>
  <c r="K97" i="1" s="1"/>
  <c r="L97" i="1" s="1"/>
  <c r="M97" i="1" s="1"/>
  <c r="I29" i="1"/>
  <c r="J29" i="1" s="1"/>
  <c r="K29" i="1" s="1"/>
  <c r="I27" i="1"/>
  <c r="I43" i="1"/>
  <c r="J43" i="1" s="1"/>
  <c r="I41" i="1"/>
  <c r="J41" i="1" s="1"/>
  <c r="K41" i="1" s="1"/>
  <c r="L41" i="1" s="1"/>
  <c r="I79" i="1"/>
  <c r="J79" i="1" s="1"/>
  <c r="K79" i="1" s="1"/>
  <c r="L79" i="1" s="1"/>
  <c r="I49" i="1"/>
  <c r="J49" i="1" s="1"/>
  <c r="K49" i="1" s="1"/>
  <c r="L49" i="1" s="1"/>
  <c r="I77" i="1"/>
  <c r="J77" i="1" s="1"/>
  <c r="K77" i="1" s="1"/>
  <c r="L77" i="1" s="1"/>
  <c r="I99" i="1"/>
  <c r="J99" i="1" s="1"/>
  <c r="K99" i="1" s="1"/>
  <c r="L99" i="1" s="1"/>
  <c r="J87" i="1"/>
  <c r="K87" i="1" s="1"/>
  <c r="L87" i="1" s="1"/>
  <c r="M87" i="1" s="1"/>
  <c r="J55" i="1"/>
  <c r="K55" i="1" s="1"/>
  <c r="L55" i="1" s="1"/>
  <c r="M55" i="1" s="1"/>
  <c r="J67" i="1"/>
  <c r="K67" i="1" s="1"/>
  <c r="L67" i="1" s="1"/>
  <c r="J35" i="1"/>
  <c r="K35" i="1" s="1"/>
  <c r="L35" i="1" s="1"/>
  <c r="M35" i="1" s="1"/>
  <c r="J83" i="1"/>
  <c r="K83" i="1" s="1"/>
  <c r="J65" i="1"/>
  <c r="K65" i="1" s="1"/>
  <c r="J95" i="1"/>
  <c r="K95" i="1" s="1"/>
  <c r="J93" i="1"/>
  <c r="K93" i="1" s="1"/>
  <c r="L93" i="1" s="1"/>
  <c r="J61" i="1"/>
  <c r="K61" i="1" s="1"/>
  <c r="J89" i="1"/>
  <c r="K89" i="1" s="1"/>
  <c r="L89" i="1" s="1"/>
  <c r="J27" i="1"/>
  <c r="K27" i="1" s="1"/>
  <c r="J91" i="1"/>
  <c r="K91" i="1" s="1"/>
  <c r="L91" i="1" s="1"/>
  <c r="J59" i="1"/>
  <c r="K59" i="1" s="1"/>
  <c r="L59" i="1" s="1"/>
  <c r="J85" i="1"/>
  <c r="K85" i="1" s="1"/>
  <c r="L85" i="1" s="1"/>
  <c r="K17" i="1"/>
  <c r="K37" i="1" l="1"/>
  <c r="L37" i="1"/>
  <c r="J23" i="1"/>
  <c r="K23" i="1" s="1"/>
  <c r="M15" i="1"/>
  <c r="K45" i="1"/>
  <c r="L45" i="1" s="1"/>
  <c r="L27" i="1"/>
  <c r="M27" i="1" s="1"/>
  <c r="L29" i="1"/>
  <c r="N15" i="1"/>
  <c r="R15" i="1" s="1"/>
  <c r="K43" i="1"/>
  <c r="L43" i="1" s="1"/>
  <c r="M43" i="1" s="1"/>
  <c r="K25" i="1"/>
  <c r="L25" i="1" s="1"/>
  <c r="N25" i="1" s="1"/>
  <c r="K19" i="1"/>
  <c r="L19" i="1" s="1"/>
  <c r="L17" i="1"/>
  <c r="K47" i="1"/>
  <c r="M39" i="1"/>
  <c r="R39" i="1" s="1"/>
  <c r="N37" i="1"/>
  <c r="M37" i="1"/>
  <c r="N31" i="1"/>
  <c r="M31" i="1"/>
  <c r="N49" i="1"/>
  <c r="M49" i="1"/>
  <c r="N67" i="1"/>
  <c r="M67" i="1"/>
  <c r="N77" i="1"/>
  <c r="M77" i="1"/>
  <c r="N27" i="1"/>
  <c r="N53" i="1"/>
  <c r="M53" i="1"/>
  <c r="N71" i="1"/>
  <c r="M71" i="1"/>
  <c r="N85" i="1"/>
  <c r="M85" i="1"/>
  <c r="N91" i="1"/>
  <c r="M91" i="1"/>
  <c r="M33" i="1"/>
  <c r="N33" i="1"/>
  <c r="M57" i="1"/>
  <c r="N57" i="1"/>
  <c r="M73" i="1"/>
  <c r="N73" i="1"/>
  <c r="M89" i="1"/>
  <c r="N89" i="1"/>
  <c r="N55" i="1"/>
  <c r="R55" i="1" s="1"/>
  <c r="L61" i="1"/>
  <c r="N69" i="1"/>
  <c r="R69" i="1" s="1"/>
  <c r="L81" i="1"/>
  <c r="M81" i="1" s="1"/>
  <c r="N87" i="1"/>
  <c r="R87" i="1" s="1"/>
  <c r="M93" i="1"/>
  <c r="N93" i="1"/>
  <c r="N97" i="1"/>
  <c r="R97" i="1" s="1"/>
  <c r="M21" i="1"/>
  <c r="N21" i="1"/>
  <c r="M41" i="1"/>
  <c r="N41" i="1"/>
  <c r="N35" i="1"/>
  <c r="R35" i="1" s="1"/>
  <c r="L65" i="1"/>
  <c r="M65" i="1" s="1"/>
  <c r="L75" i="1"/>
  <c r="N75" i="1" s="1"/>
  <c r="M59" i="1"/>
  <c r="M79" i="1"/>
  <c r="L95" i="1"/>
  <c r="M95" i="1" s="1"/>
  <c r="M99" i="1"/>
  <c r="L51" i="1"/>
  <c r="N59" i="1"/>
  <c r="L63" i="1"/>
  <c r="N79" i="1"/>
  <c r="L83" i="1"/>
  <c r="N99" i="1"/>
  <c r="L23" i="1" l="1"/>
  <c r="M23" i="1" s="1"/>
  <c r="N23" i="1"/>
  <c r="R23" i="1" s="1"/>
  <c r="T23" i="1" s="1"/>
  <c r="V23" i="1" s="1"/>
  <c r="D19" i="3" s="1"/>
  <c r="N45" i="1"/>
  <c r="M25" i="1"/>
  <c r="N17" i="1"/>
  <c r="M17" i="1"/>
  <c r="M45" i="1"/>
  <c r="L47" i="1"/>
  <c r="N47" i="1" s="1"/>
  <c r="T15" i="1"/>
  <c r="V15" i="1" s="1"/>
  <c r="D15" i="3" s="1"/>
  <c r="S15" i="1"/>
  <c r="U15" i="1" s="1"/>
  <c r="M75" i="1"/>
  <c r="R75" i="1" s="1"/>
  <c r="R67" i="1"/>
  <c r="S67" i="1" s="1"/>
  <c r="U67" i="1" s="1"/>
  <c r="C41" i="3" s="1"/>
  <c r="R31" i="1"/>
  <c r="T31" i="1" s="1"/>
  <c r="V31" i="1" s="1"/>
  <c r="D23" i="3" s="1"/>
  <c r="R93" i="1"/>
  <c r="S93" i="1" s="1"/>
  <c r="U93" i="1" s="1"/>
  <c r="C54" i="3" s="1"/>
  <c r="R91" i="1"/>
  <c r="S91" i="1" s="1"/>
  <c r="U91" i="1" s="1"/>
  <c r="C53" i="3" s="1"/>
  <c r="R27" i="1"/>
  <c r="R77" i="1"/>
  <c r="T77" i="1" s="1"/>
  <c r="V77" i="1" s="1"/>
  <c r="D46" i="3" s="1"/>
  <c r="R99" i="1"/>
  <c r="S99" i="1" s="1"/>
  <c r="U99" i="1" s="1"/>
  <c r="C57" i="3" s="1"/>
  <c r="R79" i="1"/>
  <c r="T79" i="1" s="1"/>
  <c r="V79" i="1" s="1"/>
  <c r="D47" i="3" s="1"/>
  <c r="R41" i="1"/>
  <c r="R21" i="1"/>
  <c r="S21" i="1" s="1"/>
  <c r="U21" i="1" s="1"/>
  <c r="C18" i="3" s="1"/>
  <c r="R33" i="1"/>
  <c r="S33" i="1" s="1"/>
  <c r="U33" i="1" s="1"/>
  <c r="C24" i="3" s="1"/>
  <c r="R85" i="1"/>
  <c r="T85" i="1" s="1"/>
  <c r="V85" i="1" s="1"/>
  <c r="D50" i="3" s="1"/>
  <c r="R71" i="1"/>
  <c r="S71" i="1" s="1"/>
  <c r="U71" i="1" s="1"/>
  <c r="C43" i="3" s="1"/>
  <c r="R53" i="1"/>
  <c r="S53" i="1" s="1"/>
  <c r="U53" i="1" s="1"/>
  <c r="C34" i="3" s="1"/>
  <c r="R49" i="1"/>
  <c r="S49" i="1" s="1"/>
  <c r="U49" i="1" s="1"/>
  <c r="C32" i="3" s="1"/>
  <c r="R59" i="1"/>
  <c r="T59" i="1" s="1"/>
  <c r="V59" i="1" s="1"/>
  <c r="D37" i="3" s="1"/>
  <c r="R89" i="1"/>
  <c r="S89" i="1" s="1"/>
  <c r="U89" i="1" s="1"/>
  <c r="C52" i="3" s="1"/>
  <c r="R73" i="1"/>
  <c r="S73" i="1" s="1"/>
  <c r="U73" i="1" s="1"/>
  <c r="C44" i="3" s="1"/>
  <c r="R57" i="1"/>
  <c r="T57" i="1" s="1"/>
  <c r="V57" i="1" s="1"/>
  <c r="D36" i="3" s="1"/>
  <c r="R25" i="1"/>
  <c r="T25" i="1" s="1"/>
  <c r="V25" i="1" s="1"/>
  <c r="D20" i="3" s="1"/>
  <c r="R37" i="1"/>
  <c r="S37" i="1" s="1"/>
  <c r="U37" i="1" s="1"/>
  <c r="C26" i="3" s="1"/>
  <c r="N29" i="1"/>
  <c r="M29" i="1"/>
  <c r="T97" i="1"/>
  <c r="V97" i="1" s="1"/>
  <c r="D56" i="3" s="1"/>
  <c r="S97" i="1"/>
  <c r="U97" i="1" s="1"/>
  <c r="C56" i="3" s="1"/>
  <c r="T55" i="1"/>
  <c r="V55" i="1" s="1"/>
  <c r="D35" i="3" s="1"/>
  <c r="S55" i="1"/>
  <c r="U55" i="1" s="1"/>
  <c r="C35" i="3" s="1"/>
  <c r="T37" i="1"/>
  <c r="V37" i="1" s="1"/>
  <c r="D26" i="3" s="1"/>
  <c r="S79" i="1"/>
  <c r="U79" i="1" s="1"/>
  <c r="C47" i="3" s="1"/>
  <c r="S41" i="1"/>
  <c r="U41" i="1" s="1"/>
  <c r="C28" i="3" s="1"/>
  <c r="T41" i="1"/>
  <c r="V41" i="1" s="1"/>
  <c r="D28" i="3" s="1"/>
  <c r="T87" i="1"/>
  <c r="V87" i="1" s="1"/>
  <c r="D51" i="3" s="1"/>
  <c r="S87" i="1"/>
  <c r="U87" i="1" s="1"/>
  <c r="C51" i="3" s="1"/>
  <c r="N83" i="1"/>
  <c r="N63" i="1"/>
  <c r="N51" i="1"/>
  <c r="T35" i="1"/>
  <c r="V35" i="1" s="1"/>
  <c r="D25" i="3" s="1"/>
  <c r="S35" i="1"/>
  <c r="U35" i="1" s="1"/>
  <c r="C25" i="3" s="1"/>
  <c r="T69" i="1"/>
  <c r="V69" i="1" s="1"/>
  <c r="D42" i="3" s="1"/>
  <c r="S69" i="1"/>
  <c r="U69" i="1" s="1"/>
  <c r="C42" i="3" s="1"/>
  <c r="N61" i="1"/>
  <c r="N19" i="1"/>
  <c r="S27" i="1"/>
  <c r="U27" i="1" s="1"/>
  <c r="C21" i="3" s="1"/>
  <c r="T27" i="1"/>
  <c r="V27" i="1" s="1"/>
  <c r="D21" i="3" s="1"/>
  <c r="M61" i="1"/>
  <c r="N95" i="1"/>
  <c r="R95" i="1" s="1"/>
  <c r="M19" i="1"/>
  <c r="N81" i="1"/>
  <c r="R81" i="1" s="1"/>
  <c r="N43" i="1"/>
  <c r="R43" i="1" s="1"/>
  <c r="M63" i="1"/>
  <c r="T39" i="1"/>
  <c r="V39" i="1" s="1"/>
  <c r="D27" i="3" s="1"/>
  <c r="S39" i="1"/>
  <c r="U39" i="1" s="1"/>
  <c r="C27" i="3" s="1"/>
  <c r="M83" i="1"/>
  <c r="R83" i="1" s="1"/>
  <c r="M51" i="1"/>
  <c r="N65" i="1"/>
  <c r="R65" i="1" s="1"/>
  <c r="S25" i="1" l="1"/>
  <c r="U25" i="1" s="1"/>
  <c r="C20" i="3" s="1"/>
  <c r="M47" i="1"/>
  <c r="S57" i="1"/>
  <c r="U57" i="1" s="1"/>
  <c r="C36" i="3" s="1"/>
  <c r="T89" i="1"/>
  <c r="V89" i="1" s="1"/>
  <c r="D52" i="3" s="1"/>
  <c r="T71" i="1"/>
  <c r="V71" i="1" s="1"/>
  <c r="D43" i="3" s="1"/>
  <c r="S59" i="1"/>
  <c r="U59" i="1" s="1"/>
  <c r="C37" i="3" s="1"/>
  <c r="S85" i="1"/>
  <c r="U85" i="1" s="1"/>
  <c r="C50" i="3" s="1"/>
  <c r="T49" i="1"/>
  <c r="V49" i="1" s="1"/>
  <c r="D32" i="3" s="1"/>
  <c r="T21" i="1"/>
  <c r="V21" i="1" s="1"/>
  <c r="D18" i="3" s="1"/>
  <c r="S77" i="1"/>
  <c r="U77" i="1" s="1"/>
  <c r="C46" i="3" s="1"/>
  <c r="S31" i="1"/>
  <c r="U31" i="1" s="1"/>
  <c r="C23" i="3" s="1"/>
  <c r="S23" i="1"/>
  <c r="U23" i="1" s="1"/>
  <c r="C19" i="3" s="1"/>
  <c r="T33" i="1"/>
  <c r="V33" i="1" s="1"/>
  <c r="D24" i="3" s="1"/>
  <c r="R17" i="1"/>
  <c r="S17" i="1" s="1"/>
  <c r="U17" i="1" s="1"/>
  <c r="C16" i="3" s="1"/>
  <c r="R45" i="1"/>
  <c r="R19" i="1"/>
  <c r="T19" i="1" s="1"/>
  <c r="V19" i="1" s="1"/>
  <c r="D17" i="3" s="1"/>
  <c r="T43" i="1"/>
  <c r="V43" i="1" s="1"/>
  <c r="D29" i="3" s="1"/>
  <c r="S43" i="1"/>
  <c r="U43" i="1" s="1"/>
  <c r="C29" i="3" s="1"/>
  <c r="R47" i="1"/>
  <c r="S47" i="1" s="1"/>
  <c r="U47" i="1" s="1"/>
  <c r="C31" i="3" s="1"/>
  <c r="T99" i="1"/>
  <c r="V99" i="1" s="1"/>
  <c r="D57" i="3" s="1"/>
  <c r="R51" i="1"/>
  <c r="S51" i="1" s="1"/>
  <c r="U51" i="1" s="1"/>
  <c r="C33" i="3" s="1"/>
  <c r="R63" i="1"/>
  <c r="T63" i="1" s="1"/>
  <c r="V63" i="1" s="1"/>
  <c r="D39" i="3" s="1"/>
  <c r="T73" i="1"/>
  <c r="V73" i="1" s="1"/>
  <c r="D44" i="3" s="1"/>
  <c r="T93" i="1"/>
  <c r="V93" i="1" s="1"/>
  <c r="D54" i="3" s="1"/>
  <c r="T67" i="1"/>
  <c r="V67" i="1" s="1"/>
  <c r="D41" i="3" s="1"/>
  <c r="T53" i="1"/>
  <c r="V53" i="1" s="1"/>
  <c r="D34" i="3" s="1"/>
  <c r="R29" i="1"/>
  <c r="T29" i="1" s="1"/>
  <c r="V29" i="1" s="1"/>
  <c r="D22" i="3" s="1"/>
  <c r="T91" i="1"/>
  <c r="V91" i="1" s="1"/>
  <c r="D53" i="3" s="1"/>
  <c r="R61" i="1"/>
  <c r="T61" i="1" s="1"/>
  <c r="V61" i="1" s="1"/>
  <c r="D38" i="3" s="1"/>
  <c r="S65" i="1"/>
  <c r="U65" i="1" s="1"/>
  <c r="C40" i="3" s="1"/>
  <c r="T65" i="1"/>
  <c r="V65" i="1" s="1"/>
  <c r="D40" i="3" s="1"/>
  <c r="T83" i="1"/>
  <c r="V83" i="1" s="1"/>
  <c r="D49" i="3" s="1"/>
  <c r="S83" i="1"/>
  <c r="U83" i="1" s="1"/>
  <c r="C49" i="3" s="1"/>
  <c r="T81" i="1"/>
  <c r="V81" i="1" s="1"/>
  <c r="D48" i="3" s="1"/>
  <c r="S81" i="1"/>
  <c r="U81" i="1" s="1"/>
  <c r="C48" i="3" s="1"/>
  <c r="S95" i="1"/>
  <c r="U95" i="1" s="1"/>
  <c r="C55" i="3" s="1"/>
  <c r="T95" i="1"/>
  <c r="V95" i="1" s="1"/>
  <c r="D55" i="3" s="1"/>
  <c r="S75" i="1"/>
  <c r="U75" i="1" s="1"/>
  <c r="C45" i="3" s="1"/>
  <c r="T75" i="1"/>
  <c r="V75" i="1" s="1"/>
  <c r="D45" i="3" s="1"/>
  <c r="T51" i="1" l="1"/>
  <c r="V51" i="1" s="1"/>
  <c r="D33" i="3" s="1"/>
  <c r="T45" i="1"/>
  <c r="V45" i="1" s="1"/>
  <c r="D30" i="3" s="1"/>
  <c r="T17" i="1"/>
  <c r="V17" i="1" s="1"/>
  <c r="D16" i="3" s="1"/>
  <c r="S45" i="1"/>
  <c r="U45" i="1" s="1"/>
  <c r="C30" i="3" s="1"/>
  <c r="S29" i="1"/>
  <c r="U29" i="1" s="1"/>
  <c r="C22" i="3" s="1"/>
  <c r="S63" i="1"/>
  <c r="U63" i="1" s="1"/>
  <c r="C39" i="3" s="1"/>
  <c r="T47" i="1"/>
  <c r="V47" i="1" s="1"/>
  <c r="D31" i="3" s="1"/>
  <c r="S19" i="1"/>
  <c r="U19" i="1" s="1"/>
  <c r="C17" i="3" s="1"/>
  <c r="C15" i="3"/>
  <c r="S61" i="1"/>
  <c r="U61" i="1" s="1"/>
  <c r="C38" i="3" s="1"/>
  <c r="V101" i="1"/>
  <c r="U101" i="1" l="1"/>
  <c r="V102" i="1" s="1"/>
  <c r="V104" i="1" s="1"/>
</calcChain>
</file>

<file path=xl/sharedStrings.xml><?xml version="1.0" encoding="utf-8"?>
<sst xmlns="http://schemas.openxmlformats.org/spreadsheetml/2006/main" count="213" uniqueCount="199">
  <si>
    <t xml:space="preserve"> Исследование уровня общего кальция в крови</t>
  </si>
  <si>
    <t>A09.05.032</t>
  </si>
  <si>
    <t>Исследование уровня железа сыворотки крови</t>
  </si>
  <si>
    <t>A09.05.007</t>
  </si>
  <si>
    <t xml:space="preserve">Анализ крови на сифилис (RW) (реакция Вассермана) </t>
  </si>
  <si>
    <t>Исследование мочи методом Нечипоренко</t>
  </si>
  <si>
    <t>B03.016.014</t>
  </si>
  <si>
    <t>Общий (клинический) анализ мочи</t>
  </si>
  <si>
    <t>B03.016.006</t>
  </si>
  <si>
    <t>Общий (клинический) анализ крови развернутый</t>
  </si>
  <si>
    <t>B03.016.003</t>
  </si>
  <si>
    <t>Общий (клинический) анализ крови</t>
  </si>
  <si>
    <t>B03.016.002</t>
  </si>
  <si>
    <t>Микробиологические исследования основных возбудителей инфекционных заболеваний (мужские половые органы) 1 мазок</t>
  </si>
  <si>
    <t>A26.21</t>
  </si>
  <si>
    <t>Микробиологические исследования основных возбудителей инфекционных заболеваний (женские половые органы) 3 мазка</t>
  </si>
  <si>
    <t>A26.20</t>
  </si>
  <si>
    <t>Определение антигена вируса гепатита C (Hepatitis C virus) в крови</t>
  </si>
  <si>
    <t>A26.06.101</t>
  </si>
  <si>
    <t>Определение антител к токсоплазме (Toxoplasma gondii) в крови</t>
  </si>
  <si>
    <t>A26.06.081</t>
  </si>
  <si>
    <t>Определение антигена (HbsAg) вируса гепатита B (Hepatitis B virus) в крови</t>
  </si>
  <si>
    <t>A26.06.036</t>
  </si>
  <si>
    <t>Определение антител классов M, G (IgM, IgG) к цитомегаловирусу (Cytomegalovirus) в крови</t>
  </si>
  <si>
    <t>A26.06.022</t>
  </si>
  <si>
    <t>Определение антител к цитомегаловирусу (Cytomegalovirus) в крови</t>
  </si>
  <si>
    <t>A26.06.021</t>
  </si>
  <si>
    <t>Определение антител к хламидии трахоматис (Chlamydia trachomatis) в крови</t>
  </si>
  <si>
    <t>A26.06.018</t>
  </si>
  <si>
    <t>Проведение глюкозотолерантного теста</t>
  </si>
  <si>
    <t>A12.22.005</t>
  </si>
  <si>
    <t>Определение протромбинового (тромбопластинового) времени в крови или в плазме</t>
  </si>
  <si>
    <t>A12.05.027</t>
  </si>
  <si>
    <t>Исследование времени кровотечения</t>
  </si>
  <si>
    <t>A12.05.015</t>
  </si>
  <si>
    <t>Определение антигена D системы Резус (резус-фактор)</t>
  </si>
  <si>
    <t>A12.05.006</t>
  </si>
  <si>
    <t>Определение основных групп по системе AB0</t>
  </si>
  <si>
    <t>A12.05.005</t>
  </si>
  <si>
    <t>Исследование скорости оседания эритроцитов</t>
  </si>
  <si>
    <t>A12.05.001</t>
  </si>
  <si>
    <t>Определение активности альфа-амилазы в моче</t>
  </si>
  <si>
    <t>A09.28.027</t>
  </si>
  <si>
    <t>Исследование кала на скрытую кровь</t>
  </si>
  <si>
    <t>A09.19.001</t>
  </si>
  <si>
    <t>Исследование уровня антигена аденогенных раков CA 125 в крови</t>
  </si>
  <si>
    <t>A09.05.202</t>
  </si>
  <si>
    <t>Исследование уровня тиреотропного гормона (ТТГ) в крови</t>
  </si>
  <si>
    <t>A09.05.065</t>
  </si>
  <si>
    <t>Исследование уровня фибриногена в крови</t>
  </si>
  <si>
    <t>A09.05.050</t>
  </si>
  <si>
    <t>Определение активности амилазы в крови</t>
  </si>
  <si>
    <t>A09.05.045</t>
  </si>
  <si>
    <t>Определение активности аланинаминотрансферазы в крови</t>
  </si>
  <si>
    <t>A09.05.042</t>
  </si>
  <si>
    <t>Определение активности аспартатаминотрансферазы в крови</t>
  </si>
  <si>
    <t>A09.05.041</t>
  </si>
  <si>
    <t>Исследование уровня калия в крови</t>
  </si>
  <si>
    <t>A09.05.031</t>
  </si>
  <si>
    <t>Исследование уровня натрия в крови</t>
  </si>
  <si>
    <t>A09.05.030</t>
  </si>
  <si>
    <t>Исследование уровня холестерина липопротеинов низкой плотности</t>
  </si>
  <si>
    <t>A09.05.028</t>
  </si>
  <si>
    <t>A09.05.023</t>
  </si>
  <si>
    <t>Исследование уровня билирубина свободного (неконъюгированного) в крови</t>
  </si>
  <si>
    <t>A09.05.022.002</t>
  </si>
  <si>
    <t>Исследование уровня билирубина связанного (конъюгированного) в крови</t>
  </si>
  <si>
    <t>A09.05.022.001</t>
  </si>
  <si>
    <t>Исследование уровня общего билирубина в крови</t>
  </si>
  <si>
    <t>A09.05.021</t>
  </si>
  <si>
    <t>Исследование уровня креатинина в крови</t>
  </si>
  <si>
    <t>A09.05.020</t>
  </si>
  <si>
    <t>Исследование уровня мочевины в крови</t>
  </si>
  <si>
    <t>A09.05.017</t>
  </si>
  <si>
    <t>Исследование уровня альбумина в крови</t>
  </si>
  <si>
    <t>A09.05.011</t>
  </si>
  <si>
    <t>Исследование уровня общего белка в крови</t>
  </si>
  <si>
    <t>A09.05.010</t>
  </si>
  <si>
    <t>Исследование уровня C-реактивного белка в сыворотке крови</t>
  </si>
  <si>
    <t>A09.05.009</t>
  </si>
  <si>
    <t>Исследование уровня холестерина липопротеинов высокой плотности в крови</t>
  </si>
  <si>
    <t>A09.05.004</t>
  </si>
  <si>
    <t>Исследование уровня общего гемоглобина в крови</t>
  </si>
  <si>
    <t>A09.05.003</t>
  </si>
  <si>
    <t>цена за един</t>
  </si>
  <si>
    <t>цена</t>
  </si>
  <si>
    <t>рентабельность</t>
  </si>
  <si>
    <t>с рентабельностью 20%</t>
  </si>
  <si>
    <t>с рентабельностью 8%</t>
  </si>
  <si>
    <t>Всего</t>
  </si>
  <si>
    <t>фельдшер-лаборант</t>
  </si>
  <si>
    <t>Врач</t>
  </si>
  <si>
    <t>кол-во в упак</t>
  </si>
  <si>
    <t>цена с ндс</t>
  </si>
  <si>
    <t>Набор реагентов для определения активированного частичного тромбопластинового времени</t>
  </si>
  <si>
    <t>Набор реагентов для определения С-реактивного белка</t>
  </si>
  <si>
    <t>метиленовый синий насыщенный 100мл.</t>
  </si>
  <si>
    <t>Инвитролоджик ВГС-ДСМ</t>
  </si>
  <si>
    <t>кальций Витал</t>
  </si>
  <si>
    <t>Инвитролоджик Сиф-Ат</t>
  </si>
  <si>
    <t>Раствор Азур-Эозин по Романовскому 1 л</t>
  </si>
  <si>
    <t>раствор по Лейшману (1л)</t>
  </si>
  <si>
    <t>Векто-Токсо IgM</t>
  </si>
  <si>
    <t>Векто-Токсо IgG</t>
  </si>
  <si>
    <t>Инвитролоджик HBsAg</t>
  </si>
  <si>
    <t>ХламиБест-С-IgM</t>
  </si>
  <si>
    <t>ХламиБест-С-IgG</t>
  </si>
  <si>
    <t>Цоликлон анти-С спер 5 мл/1ф</t>
  </si>
  <si>
    <t>Цоликлон анти-Д супер 10м/л / 1фл.</t>
  </si>
  <si>
    <t>Цоликлон анти-В 10мл</t>
  </si>
  <si>
    <t>цоликлон анти-А 10мл</t>
  </si>
  <si>
    <t>Тест ИХА-FОВ Фактор</t>
  </si>
  <si>
    <t>Онко ИФА-Са 125</t>
  </si>
  <si>
    <t>Тироид ИФА-ТТГ 100-11</t>
  </si>
  <si>
    <t>Фибриноген-тест ПГ-10/1</t>
  </si>
  <si>
    <t>пакет с растворами Na/K д/ионселективного анализатора EasyLyteNa/K</t>
  </si>
  <si>
    <t>Фотоглюкоза</t>
  </si>
  <si>
    <t>Железо-Ново (200)</t>
  </si>
  <si>
    <t>Амилаза-Ново-1 (200)</t>
  </si>
  <si>
    <t>Холестерин Ново (500мл)</t>
  </si>
  <si>
    <t>ТРИГЛИЦЕРИДЫ -Ново (жидкая форма) (500)</t>
  </si>
  <si>
    <t>Билирубин-Ново общий и коньюгиров. (250)</t>
  </si>
  <si>
    <t>Билирубин-Ново общий</t>
  </si>
  <si>
    <t>Креатинин-Ново-А (500)</t>
  </si>
  <si>
    <t>мочевая кислота-Ново жид.(200)</t>
  </si>
  <si>
    <t>Мочевина-Уф-ново (100)</t>
  </si>
  <si>
    <t>Альбумин-Ново</t>
  </si>
  <si>
    <t>Протеин-Ново (500)</t>
  </si>
  <si>
    <t>ЛВП-холестерин-Ново</t>
  </si>
  <si>
    <t>АСТ-УФ-Ново (жидкая форма)</t>
  </si>
  <si>
    <t>АЛТ-УФ ново(жидкая форма) 500мл.</t>
  </si>
  <si>
    <t>АСТ</t>
  </si>
  <si>
    <t>вата</t>
  </si>
  <si>
    <t>спирт</t>
  </si>
  <si>
    <t>перчатки</t>
  </si>
  <si>
    <t>наименование</t>
  </si>
  <si>
    <t>старый прейскурант</t>
  </si>
  <si>
    <t xml:space="preserve">ВСЕГО </t>
  </si>
  <si>
    <t xml:space="preserve">Рентабельность  </t>
  </si>
  <si>
    <t>ИТОГО</t>
  </si>
  <si>
    <t>Медикаменты</t>
  </si>
  <si>
    <t>Мягкий инвентарь</t>
  </si>
  <si>
    <t>Оборудование</t>
  </si>
  <si>
    <t>Накладные расходы</t>
  </si>
  <si>
    <t>Начисления</t>
  </si>
  <si>
    <t>АХП</t>
  </si>
  <si>
    <t xml:space="preserve">Дополнител. з/пл. </t>
  </si>
  <si>
    <t>Заработная плата исполнителей за выполненную работу</t>
  </si>
  <si>
    <t>Заработная плата исполнителей за 1 минуту</t>
  </si>
  <si>
    <t>Время выполнения работ (мин.)</t>
  </si>
  <si>
    <t>Название услуги по номенклатуре</t>
  </si>
  <si>
    <t>код по номенклатуре</t>
  </si>
  <si>
    <t>№ п./п.</t>
  </si>
  <si>
    <t>Медикаменты + расходные материалы для 1 исследования</t>
  </si>
  <si>
    <t>Забор крови из вены или пальца</t>
  </si>
  <si>
    <t>оборудование, на котором делают исследование</t>
  </si>
  <si>
    <t>медикаменты + расходные материалы</t>
  </si>
  <si>
    <t>расчет стоимости лаборторной диагностики</t>
  </si>
  <si>
    <t>Калькуляция платных услуг ГБУЗ Архангельской области "Холмогорская ЦРБ"</t>
  </si>
  <si>
    <t xml:space="preserve"> </t>
  </si>
  <si>
    <t>амортизационная группа 5</t>
  </si>
  <si>
    <t>в минуту</t>
  </si>
  <si>
    <t>часовой рабочий  день</t>
  </si>
  <si>
    <t>в день</t>
  </si>
  <si>
    <t>количество дней в году рабочих</t>
  </si>
  <si>
    <t>ФОТ</t>
  </si>
  <si>
    <t>кол-во ставок</t>
  </si>
  <si>
    <t>Должность</t>
  </si>
  <si>
    <t>стоимость УЗИ -аппарата</t>
  </si>
  <si>
    <t>для амортизации</t>
  </si>
  <si>
    <t>Итого без отпуска</t>
  </si>
  <si>
    <t>количество дней отпуска (раб.дней)</t>
  </si>
  <si>
    <t>Итого рабочих</t>
  </si>
  <si>
    <t>выходных/праздничных</t>
  </si>
  <si>
    <t>количество дней</t>
  </si>
  <si>
    <t>"У Т В Е Р Ж Д А Ю "</t>
  </si>
  <si>
    <t xml:space="preserve">                                </t>
  </si>
  <si>
    <t>ГБУЗ Архангельской области  "Холмогорская  ЦРБ"</t>
  </si>
  <si>
    <t>Код по номенклатуре медицинских услуг, утвержденной приказом Минздрава РФ от 13.10.2017 № 804Н</t>
  </si>
  <si>
    <t xml:space="preserve">Название услуги </t>
  </si>
  <si>
    <t>Стоимость для государственных и муниципальных учреждений Архангельской области, руб.</t>
  </si>
  <si>
    <t>Стоимость для прочих потребителей услуг, руб.</t>
  </si>
  <si>
    <t>Лабораторная диагностика</t>
  </si>
  <si>
    <t xml:space="preserve">Исследование уровня глюкозы в крови </t>
  </si>
  <si>
    <t>тест полоски для мочи</t>
  </si>
  <si>
    <t xml:space="preserve">ПЕРЕЧЕНЬ ВИДОВ РАБОТ (УСЛУГ)                 </t>
  </si>
  <si>
    <t>Исполняющий обязанности Главного врача ГБУЗ Архангельской области  "Холмогоркая  ЦРБ"</t>
  </si>
  <si>
    <t>Н.В. Родичева</t>
  </si>
  <si>
    <t>с01.07.2023 года</t>
  </si>
  <si>
    <t xml:space="preserve">Исполняющий обязанности Главного врача </t>
  </si>
  <si>
    <t>_______________________Н.В. Родичева</t>
  </si>
  <si>
    <t xml:space="preserve">оказываемых на платной основе в государственном бюджетном учреждении здравоохранения Архангельской области "Холмогорская центральная районная больница" с 01.07.2023 года </t>
  </si>
  <si>
    <t>от 01.07.2023 года</t>
  </si>
  <si>
    <t>платных медицинских услуг, услуг медицинского сервиса и  услуг, косвенно связанных с медицинскими оказываемых государственным бюджетным учреждением здравоохранения Архангельской области "Холмогорская центральная районная больница", действующие с 01.07.2023 года</t>
  </si>
  <si>
    <t>фельдшер-лаборант+мед. Лаб техник</t>
  </si>
  <si>
    <t>Иммунохроматографический экспресс-тест для качественного выявления антигена SARS COV-2 в назофарингеальных мазках человека (COVID-Ag-Эксперсс)</t>
  </si>
  <si>
    <t>ДОПОЛНИТЕЛЬНЫЙ ПРЕЙСКУРАНТ</t>
  </si>
  <si>
    <t>Приложение № 3</t>
  </si>
  <si>
    <t>Приложение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</si>
</sst>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%"/>
    <numFmt numFmtId="166" formatCode="0.0"/>
  </numFmts>
  <fonts count="19" x14ac:knownFonts="1">
    <font>
      <sz val="10"/>
      <name val="Arial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7"/>
      <color rgb="FFFF0000"/>
      <name val="Times New Roman"/>
      <family val="1"/>
      <charset val="204"/>
    </font>
    <font>
      <sz val="8"/>
      <name val="Arial"/>
      <family val="2"/>
    </font>
    <font>
      <sz val="7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7" fillId="0" borderId="0"/>
  </cellStyleXfs>
  <cellXfs count="164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2" fillId="0" borderId="0" xfId="1" applyNumberFormat="1" applyFont="1" applyFill="1" applyAlignment="1">
      <alignment horizontal="center" vertical="center"/>
    </xf>
    <xf numFmtId="1" fontId="2" fillId="0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4" fillId="3" borderId="0" xfId="1" applyFont="1" applyFill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2" fontId="4" fillId="3" borderId="1" xfId="1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/>
    </xf>
    <xf numFmtId="2" fontId="2" fillId="3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1" applyFont="1" applyFill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4" fillId="0" borderId="3" xfId="1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6" fillId="0" borderId="9" xfId="1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166" fontId="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1" fontId="2" fillId="0" borderId="0" xfId="1" applyNumberFormat="1" applyFont="1" applyFill="1"/>
    <xf numFmtId="0" fontId="8" fillId="0" borderId="0" xfId="1" applyFont="1" applyFill="1" applyAlignment="1">
      <alignment horizontal="center"/>
    </xf>
    <xf numFmtId="0" fontId="2" fillId="0" borderId="0" xfId="1" applyFont="1" applyFill="1"/>
    <xf numFmtId="0" fontId="2" fillId="0" borderId="0" xfId="1" applyFont="1" applyFill="1" applyAlignment="1">
      <alignment horizontal="left" wrapText="1"/>
    </xf>
    <xf numFmtId="0" fontId="8" fillId="0" borderId="0" xfId="1" applyFont="1" applyFill="1" applyAlignment="1"/>
    <xf numFmtId="0" fontId="8" fillId="0" borderId="0" xfId="0" applyFont="1" applyFill="1" applyAlignment="1"/>
    <xf numFmtId="0" fontId="7" fillId="0" borderId="1" xfId="0" applyFont="1" applyFill="1" applyBorder="1" applyAlignment="1">
      <alignment horizontal="center" vertical="center" wrapText="1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left" wrapText="1"/>
    </xf>
    <xf numFmtId="4" fontId="2" fillId="0" borderId="0" xfId="1" applyNumberFormat="1" applyFont="1" applyFill="1" applyAlignment="1">
      <alignment horizontal="center" vertical="center"/>
    </xf>
    <xf numFmtId="0" fontId="7" fillId="0" borderId="0" xfId="0" applyFont="1" applyFill="1"/>
    <xf numFmtId="0" fontId="9" fillId="0" borderId="0" xfId="0" applyFont="1" applyFill="1"/>
    <xf numFmtId="0" fontId="7" fillId="0" borderId="0" xfId="0" applyFont="1" applyFill="1" applyAlignment="1">
      <alignment wrapText="1"/>
    </xf>
    <xf numFmtId="0" fontId="2" fillId="0" borderId="7" xfId="1" applyFont="1" applyFill="1" applyBorder="1"/>
    <xf numFmtId="0" fontId="2" fillId="0" borderId="9" xfId="1" applyFont="1" applyFill="1" applyBorder="1"/>
    <xf numFmtId="0" fontId="7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2" fillId="0" borderId="9" xfId="0" applyFont="1" applyFill="1" applyBorder="1"/>
    <xf numFmtId="0" fontId="2" fillId="0" borderId="9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/>
    <xf numFmtId="0" fontId="6" fillId="0" borderId="1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2" fontId="14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16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16" fillId="3" borderId="1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/>
    </xf>
    <xf numFmtId="2" fontId="4" fillId="0" borderId="1" xfId="1" applyNumberFormat="1" applyFont="1" applyFill="1" applyBorder="1" applyAlignment="1">
      <alignment horizontal="center" vertical="center"/>
    </xf>
    <xf numFmtId="164" fontId="16" fillId="0" borderId="1" xfId="1" applyNumberFormat="1" applyFont="1" applyFill="1" applyBorder="1" applyAlignment="1">
      <alignment horizontal="center" vertical="center"/>
    </xf>
    <xf numFmtId="0" fontId="17" fillId="0" borderId="10" xfId="2" applyNumberFormat="1" applyFont="1" applyBorder="1" applyAlignment="1">
      <alignment vertical="top" wrapText="1"/>
    </xf>
    <xf numFmtId="2" fontId="18" fillId="0" borderId="3" xfId="0" applyNumberFormat="1" applyFont="1" applyFill="1" applyBorder="1" applyAlignment="1">
      <alignment horizontal="center" vertical="center"/>
    </xf>
    <xf numFmtId="0" fontId="18" fillId="0" borderId="3" xfId="1" applyFont="1" applyFill="1" applyBorder="1" applyAlignment="1">
      <alignment horizontal="center" vertical="center"/>
    </xf>
    <xf numFmtId="2" fontId="18" fillId="4" borderId="3" xfId="0" applyNumberFormat="1" applyFont="1" applyFill="1" applyBorder="1" applyAlignment="1">
      <alignment horizontal="center" vertical="center"/>
    </xf>
    <xf numFmtId="1" fontId="18" fillId="0" borderId="3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14" fillId="0" borderId="0" xfId="0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right"/>
    </xf>
    <xf numFmtId="0" fontId="8" fillId="0" borderId="0" xfId="1" applyFont="1" applyFill="1" applyAlignment="1">
      <alignment horizontal="right"/>
    </xf>
    <xf numFmtId="0" fontId="8" fillId="0" borderId="0" xfId="1" applyFont="1" applyFill="1" applyBorder="1" applyAlignment="1">
      <alignment horizontal="right"/>
    </xf>
    <xf numFmtId="0" fontId="15" fillId="0" borderId="9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5" fillId="0" borderId="2" xfId="1" applyFont="1" applyFill="1" applyBorder="1" applyAlignment="1">
      <alignment horizontal="center" vertical="center" wrapText="1"/>
    </xf>
    <xf numFmtId="0" fontId="15" fillId="0" borderId="7" xfId="1" applyFont="1" applyFill="1" applyBorder="1" applyAlignment="1">
      <alignment horizontal="center" vertical="center" wrapText="1"/>
    </xf>
    <xf numFmtId="0" fontId="15" fillId="0" borderId="6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5" fillId="0" borderId="0" xfId="1" applyFont="1" applyFill="1" applyAlignment="1">
      <alignment horizontal="right"/>
    </xf>
    <xf numFmtId="0" fontId="15" fillId="0" borderId="0" xfId="1" applyFont="1" applyFill="1" applyBorder="1" applyAlignment="1">
      <alignment horizontal="right"/>
    </xf>
  </cellXfs>
  <cellStyles count="3">
    <cellStyle name="Обычный" xfId="0" builtinId="0"/>
    <cellStyle name="Обычный 2" xfId="1" xr:uid="{00000000-0005-0000-0000-000001000000}"/>
    <cellStyle name="Обычный_КДЛ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FFFF00"/>
  </sheetPr>
  <dimension ref="A1:BV105"/>
  <sheetViews>
    <sheetView topLeftCell="A79" zoomScale="120" zoomScaleNormal="120" workbookViewId="0">
      <selection activeCell="F53" sqref="F53"/>
    </sheetView>
  </sheetViews>
  <sheetFormatPr defaultColWidth="9.109375" defaultRowHeight="9.6" x14ac:dyDescent="0.25"/>
  <cols>
    <col min="1" max="1" width="4.33203125" style="1" customWidth="1"/>
    <col min="2" max="2" width="9.33203125" style="1" customWidth="1"/>
    <col min="3" max="3" width="19.88671875" style="5" customWidth="1"/>
    <col min="4" max="4" width="4.6640625" style="1" customWidth="1"/>
    <col min="5" max="5" width="6" style="1" customWidth="1"/>
    <col min="6" max="6" width="4" style="1" customWidth="1"/>
    <col min="7" max="7" width="5.109375" style="1" customWidth="1"/>
    <col min="8" max="8" width="4.33203125" style="1" customWidth="1"/>
    <col min="9" max="10" width="5" style="1" customWidth="1"/>
    <col min="11" max="11" width="6.109375" style="1" customWidth="1"/>
    <col min="12" max="12" width="4.33203125" style="1" customWidth="1"/>
    <col min="13" max="13" width="5.88671875" style="1" customWidth="1"/>
    <col min="14" max="14" width="5.44140625" style="1" customWidth="1"/>
    <col min="15" max="16" width="3.44140625" style="1" customWidth="1"/>
    <col min="17" max="17" width="8.33203125" style="1" customWidth="1"/>
    <col min="18" max="18" width="9" style="1" customWidth="1"/>
    <col min="19" max="19" width="4.6640625" style="1" customWidth="1"/>
    <col min="20" max="20" width="6.88671875" style="4" customWidth="1"/>
    <col min="21" max="21" width="5.33203125" style="1" customWidth="1"/>
    <col min="22" max="22" width="6.109375" style="1" customWidth="1"/>
    <col min="23" max="23" width="5.88671875" style="3" hidden="1" customWidth="1"/>
    <col min="24" max="24" width="5.109375" style="3" hidden="1" customWidth="1"/>
    <col min="25" max="25" width="9.88671875" style="2" hidden="1" customWidth="1"/>
    <col min="26" max="27" width="6.109375" style="2" hidden="1" customWidth="1"/>
    <col min="28" max="28" width="9.44140625" style="2" hidden="1" customWidth="1"/>
    <col min="29" max="29" width="4.109375" style="2" hidden="1" customWidth="1"/>
    <col min="30" max="30" width="7.33203125" style="2" hidden="1" customWidth="1"/>
    <col min="31" max="31" width="8.6640625" style="2" hidden="1" customWidth="1"/>
    <col min="32" max="32" width="9.44140625" style="2" hidden="1" customWidth="1"/>
    <col min="33" max="33" width="9.33203125" style="2" hidden="1" customWidth="1"/>
    <col min="34" max="34" width="9.109375" style="1" hidden="1" customWidth="1"/>
    <col min="35" max="35" width="9.44140625" style="1" hidden="1" customWidth="1"/>
    <col min="36" max="36" width="8.6640625" style="1" hidden="1" customWidth="1"/>
    <col min="37" max="37" width="9.44140625" style="1" hidden="1" customWidth="1"/>
    <col min="38" max="38" width="8.88671875" style="1" hidden="1" customWidth="1"/>
    <col min="39" max="40" width="8.6640625" style="1" hidden="1" customWidth="1"/>
    <col min="41" max="41" width="11.5546875" style="1" hidden="1" customWidth="1"/>
    <col min="42" max="42" width="10.6640625" style="1" hidden="1" customWidth="1"/>
    <col min="43" max="43" width="8.88671875" style="1" hidden="1" customWidth="1"/>
    <col min="44" max="44" width="9.88671875" style="1" hidden="1" customWidth="1"/>
    <col min="45" max="45" width="9.44140625" style="1" hidden="1" customWidth="1"/>
    <col min="46" max="46" width="8.6640625" style="1" hidden="1" customWidth="1"/>
    <col min="47" max="47" width="9.88671875" style="1" hidden="1" customWidth="1"/>
    <col min="48" max="50" width="9.44140625" style="1" hidden="1" customWidth="1"/>
    <col min="51" max="51" width="9.5546875" style="1" hidden="1" customWidth="1"/>
    <col min="52" max="52" width="9.88671875" style="1" hidden="1" customWidth="1"/>
    <col min="53" max="53" width="9.6640625" style="1" hidden="1" customWidth="1"/>
    <col min="54" max="54" width="9.88671875" style="1" hidden="1" customWidth="1"/>
    <col min="55" max="55" width="9.6640625" style="1" hidden="1" customWidth="1"/>
    <col min="56" max="57" width="9.44140625" style="1" hidden="1" customWidth="1"/>
    <col min="58" max="58" width="9.88671875" style="1" hidden="1" customWidth="1"/>
    <col min="59" max="60" width="9.44140625" style="1" hidden="1" customWidth="1"/>
    <col min="61" max="61" width="9.5546875" style="1" hidden="1" customWidth="1"/>
    <col min="62" max="62" width="11.33203125" style="1" hidden="1" customWidth="1"/>
    <col min="63" max="63" width="9.88671875" style="1" hidden="1" customWidth="1"/>
    <col min="64" max="64" width="9.33203125" style="1" hidden="1" customWidth="1"/>
    <col min="65" max="71" width="8.6640625" style="1" hidden="1" customWidth="1"/>
    <col min="72" max="72" width="8.44140625" style="1" hidden="1" customWidth="1"/>
    <col min="73" max="74" width="9.109375" style="1" hidden="1" customWidth="1"/>
    <col min="75" max="88" width="9.109375" style="1" customWidth="1"/>
    <col min="89" max="16384" width="9.109375" style="1"/>
  </cols>
  <sheetData>
    <row r="1" spans="1:74" x14ac:dyDescent="0.2">
      <c r="A1" s="1" t="s">
        <v>176</v>
      </c>
      <c r="C1" s="82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 t="s">
        <v>175</v>
      </c>
      <c r="R1" s="81"/>
      <c r="S1" s="81"/>
      <c r="T1" s="79"/>
    </row>
    <row r="2" spans="1:74" x14ac:dyDescent="0.2">
      <c r="C2" s="82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79"/>
    </row>
    <row r="3" spans="1:74" ht="13.2" x14ac:dyDescent="0.2">
      <c r="C3" s="87"/>
      <c r="D3" s="86"/>
      <c r="E3" s="86"/>
      <c r="F3" s="86"/>
      <c r="G3" s="81"/>
      <c r="H3" s="81"/>
      <c r="I3" s="81"/>
      <c r="J3" s="81"/>
      <c r="K3" s="81"/>
      <c r="L3" s="81"/>
      <c r="M3" s="81"/>
      <c r="N3" s="81" t="s">
        <v>186</v>
      </c>
      <c r="O3" s="81"/>
      <c r="P3" s="81"/>
      <c r="Q3" s="81"/>
      <c r="R3" s="81"/>
      <c r="S3" s="81"/>
      <c r="T3" s="79"/>
      <c r="AE3" s="99"/>
      <c r="AF3" s="99"/>
    </row>
    <row r="4" spans="1:74" ht="81.599999999999994" x14ac:dyDescent="0.2">
      <c r="C4" s="87"/>
      <c r="D4" s="98"/>
      <c r="E4" s="86"/>
      <c r="F4" s="86"/>
      <c r="G4" s="81"/>
      <c r="H4" s="81"/>
      <c r="I4" s="81"/>
      <c r="J4" s="81"/>
      <c r="K4" s="81"/>
      <c r="L4" s="81"/>
      <c r="M4" s="81"/>
      <c r="N4" s="81"/>
      <c r="O4" s="81"/>
      <c r="P4" s="81"/>
      <c r="Q4" s="97"/>
      <c r="R4" s="93"/>
      <c r="S4" s="96" t="s">
        <v>187</v>
      </c>
      <c r="T4" s="79"/>
      <c r="Y4" s="94" t="s">
        <v>174</v>
      </c>
      <c r="Z4" s="94" t="s">
        <v>173</v>
      </c>
      <c r="AA4" s="94"/>
      <c r="AB4" s="95" t="s">
        <v>172</v>
      </c>
      <c r="AC4" s="94" t="s">
        <v>171</v>
      </c>
      <c r="AD4" s="94" t="s">
        <v>170</v>
      </c>
      <c r="AE4" s="89"/>
      <c r="AF4" s="89"/>
      <c r="AG4" s="73"/>
      <c r="AH4" s="1" t="s">
        <v>169</v>
      </c>
    </row>
    <row r="5" spans="1:74" ht="10.199999999999999" x14ac:dyDescent="0.2">
      <c r="C5" s="87"/>
      <c r="D5" s="86"/>
      <c r="E5" s="86"/>
      <c r="F5" s="86"/>
      <c r="G5" s="81"/>
      <c r="H5" s="81"/>
      <c r="I5" s="81"/>
      <c r="J5" s="81"/>
      <c r="K5" s="81"/>
      <c r="L5" s="81"/>
      <c r="M5" s="81"/>
      <c r="N5" s="81"/>
      <c r="O5" s="81"/>
      <c r="P5" s="81"/>
      <c r="Q5" s="93"/>
      <c r="R5" s="92"/>
      <c r="S5" s="81"/>
      <c r="T5" s="79"/>
      <c r="Y5" s="91">
        <v>365</v>
      </c>
      <c r="Z5" s="89">
        <v>118</v>
      </c>
      <c r="AA5" s="89"/>
      <c r="AB5" s="90">
        <f>Y5-Z5</f>
        <v>247</v>
      </c>
      <c r="AC5" s="89">
        <v>32</v>
      </c>
      <c r="AD5" s="89">
        <f>AB5-AC5</f>
        <v>215</v>
      </c>
      <c r="AE5" s="89"/>
      <c r="AF5" s="89"/>
      <c r="AG5" s="73"/>
      <c r="AH5" s="1" t="s">
        <v>168</v>
      </c>
      <c r="BT5" s="88">
        <v>92000</v>
      </c>
    </row>
    <row r="6" spans="1:74" ht="81.599999999999994" x14ac:dyDescent="0.2">
      <c r="C6" s="87"/>
      <c r="D6" s="86"/>
      <c r="E6" s="86"/>
      <c r="F6" s="86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79"/>
      <c r="Y6" s="85" t="s">
        <v>167</v>
      </c>
      <c r="Z6" s="85" t="s">
        <v>166</v>
      </c>
      <c r="AA6" s="85"/>
      <c r="AB6" s="85" t="s">
        <v>165</v>
      </c>
      <c r="AC6" s="85" t="s">
        <v>164</v>
      </c>
      <c r="AD6" s="85" t="s">
        <v>163</v>
      </c>
      <c r="AE6" s="85" t="s">
        <v>162</v>
      </c>
      <c r="AF6" s="85" t="s">
        <v>161</v>
      </c>
      <c r="AG6" s="73"/>
      <c r="AH6" s="1" t="s">
        <v>160</v>
      </c>
      <c r="BT6" s="1">
        <v>84</v>
      </c>
    </row>
    <row r="7" spans="1:74" ht="13.8" x14ac:dyDescent="0.25">
      <c r="A7" s="1" t="s">
        <v>159</v>
      </c>
      <c r="C7" s="82"/>
      <c r="D7" s="81"/>
      <c r="E7" s="81"/>
      <c r="F7" s="84" t="s">
        <v>158</v>
      </c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3"/>
      <c r="T7" s="79"/>
      <c r="Y7" s="125" t="s">
        <v>91</v>
      </c>
      <c r="Z7" s="77">
        <v>1</v>
      </c>
      <c r="AA7" s="77"/>
      <c r="AB7" s="76">
        <v>648370</v>
      </c>
      <c r="AC7" s="75">
        <f>$AD$5</f>
        <v>215</v>
      </c>
      <c r="AD7" s="74">
        <f>AB7/AC7</f>
        <v>3015.67</v>
      </c>
      <c r="AE7" s="74">
        <v>7.2</v>
      </c>
      <c r="AF7" s="74">
        <f>AD7/(AE7*60)</f>
        <v>6.98</v>
      </c>
      <c r="AG7" s="73"/>
      <c r="BT7" s="3">
        <f>BT5/BT6/AD5/(AE7*60)</f>
        <v>0.01</v>
      </c>
    </row>
    <row r="8" spans="1:74" ht="30.6" x14ac:dyDescent="0.25">
      <c r="C8" s="82"/>
      <c r="D8" s="81"/>
      <c r="E8" s="81"/>
      <c r="F8" s="137" t="s">
        <v>188</v>
      </c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80"/>
      <c r="T8" s="79"/>
      <c r="Y8" s="78" t="s">
        <v>194</v>
      </c>
      <c r="Z8" s="77">
        <v>6</v>
      </c>
      <c r="AA8" s="77"/>
      <c r="AB8" s="76">
        <v>1928320</v>
      </c>
      <c r="AC8" s="75">
        <f>$AD$5</f>
        <v>215</v>
      </c>
      <c r="AD8" s="74">
        <f>AB8/AC8/Z8</f>
        <v>1494.82</v>
      </c>
      <c r="AE8" s="74">
        <v>7.2</v>
      </c>
      <c r="AF8" s="74">
        <f>AD8/(AE8*60)</f>
        <v>3.46</v>
      </c>
      <c r="AG8" s="76"/>
      <c r="AH8" s="76"/>
    </row>
    <row r="9" spans="1:74" ht="13.2" x14ac:dyDescent="0.25">
      <c r="F9" s="138" t="s">
        <v>157</v>
      </c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72"/>
      <c r="Y9" s="2" t="s">
        <v>156</v>
      </c>
    </row>
    <row r="10" spans="1:74" x14ac:dyDescent="0.25"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0"/>
      <c r="Y10" s="149" t="s">
        <v>155</v>
      </c>
      <c r="Z10" s="149" t="s">
        <v>154</v>
      </c>
      <c r="AA10" s="69"/>
      <c r="AB10" s="147" t="s">
        <v>153</v>
      </c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32" t="s">
        <v>139</v>
      </c>
    </row>
    <row r="11" spans="1:74" s="64" customFormat="1" ht="86.4" x14ac:dyDescent="0.25">
      <c r="A11" s="139" t="s">
        <v>152</v>
      </c>
      <c r="B11" s="140" t="s">
        <v>151</v>
      </c>
      <c r="C11" s="141" t="s">
        <v>150</v>
      </c>
      <c r="D11" s="144" t="s">
        <v>149</v>
      </c>
      <c r="E11" s="145"/>
      <c r="F11" s="140" t="s">
        <v>148</v>
      </c>
      <c r="G11" s="140"/>
      <c r="H11" s="140" t="s">
        <v>147</v>
      </c>
      <c r="I11" s="140"/>
      <c r="J11" s="140"/>
      <c r="K11" s="48" t="s">
        <v>146</v>
      </c>
      <c r="L11" s="48" t="s">
        <v>145</v>
      </c>
      <c r="M11" s="48" t="s">
        <v>144</v>
      </c>
      <c r="N11" s="48" t="s">
        <v>143</v>
      </c>
      <c r="O11" s="146" t="s">
        <v>142</v>
      </c>
      <c r="P11" s="146" t="s">
        <v>141</v>
      </c>
      <c r="Q11" s="146" t="s">
        <v>140</v>
      </c>
      <c r="R11" s="146" t="s">
        <v>139</v>
      </c>
      <c r="S11" s="140" t="s">
        <v>138</v>
      </c>
      <c r="T11" s="140"/>
      <c r="U11" s="152" t="s">
        <v>137</v>
      </c>
      <c r="V11" s="153"/>
      <c r="W11" s="154" t="s">
        <v>136</v>
      </c>
      <c r="X11" s="154"/>
      <c r="Y11" s="150"/>
      <c r="Z11" s="150"/>
      <c r="AA11" s="61" t="s">
        <v>135</v>
      </c>
      <c r="AB11" s="48" t="s">
        <v>134</v>
      </c>
      <c r="AC11" s="48" t="s">
        <v>133</v>
      </c>
      <c r="AD11" s="48" t="s">
        <v>132</v>
      </c>
      <c r="AE11" s="48" t="s">
        <v>131</v>
      </c>
      <c r="AF11" s="48" t="s">
        <v>130</v>
      </c>
      <c r="AG11" s="48" t="s">
        <v>129</v>
      </c>
      <c r="AH11" s="65" t="s">
        <v>128</v>
      </c>
      <c r="AI11" s="65" t="s">
        <v>127</v>
      </c>
      <c r="AJ11" s="65" t="s">
        <v>126</v>
      </c>
      <c r="AK11" s="65" t="s">
        <v>125</v>
      </c>
      <c r="AL11" s="65" t="s">
        <v>124</v>
      </c>
      <c r="AM11" s="65" t="s">
        <v>123</v>
      </c>
      <c r="AN11" s="65" t="s">
        <v>122</v>
      </c>
      <c r="AO11" s="65" t="s">
        <v>121</v>
      </c>
      <c r="AP11" s="65" t="s">
        <v>120</v>
      </c>
      <c r="AQ11" s="65" t="s">
        <v>119</v>
      </c>
      <c r="AR11" s="65" t="s">
        <v>118</v>
      </c>
      <c r="AS11" s="65" t="s">
        <v>117</v>
      </c>
      <c r="AT11" s="65" t="s">
        <v>116</v>
      </c>
      <c r="AU11" s="65" t="s">
        <v>115</v>
      </c>
      <c r="AV11" s="65" t="s">
        <v>114</v>
      </c>
      <c r="AW11" s="65" t="s">
        <v>113</v>
      </c>
      <c r="AX11" s="65" t="s">
        <v>112</v>
      </c>
      <c r="AY11" s="65" t="s">
        <v>111</v>
      </c>
      <c r="AZ11" s="65" t="s">
        <v>110</v>
      </c>
      <c r="BA11" s="65" t="s">
        <v>109</v>
      </c>
      <c r="BB11" s="65" t="s">
        <v>108</v>
      </c>
      <c r="BC11" s="65" t="s">
        <v>107</v>
      </c>
      <c r="BD11" s="65" t="s">
        <v>106</v>
      </c>
      <c r="BE11" s="65" t="s">
        <v>105</v>
      </c>
      <c r="BF11" s="65" t="s">
        <v>104</v>
      </c>
      <c r="BG11" s="65" t="s">
        <v>103</v>
      </c>
      <c r="BH11" s="65" t="s">
        <v>102</v>
      </c>
      <c r="BI11" s="65" t="s">
        <v>101</v>
      </c>
      <c r="BJ11" s="65" t="s">
        <v>100</v>
      </c>
      <c r="BK11" s="65" t="s">
        <v>99</v>
      </c>
      <c r="BL11" s="65" t="s">
        <v>98</v>
      </c>
      <c r="BM11" s="65" t="s">
        <v>97</v>
      </c>
      <c r="BN11" s="65" t="s">
        <v>96</v>
      </c>
      <c r="BO11" s="65" t="s">
        <v>95</v>
      </c>
      <c r="BP11" s="65" t="s">
        <v>94</v>
      </c>
      <c r="BQ11" s="65" t="s">
        <v>184</v>
      </c>
      <c r="BR11" s="65"/>
      <c r="BS11" s="65"/>
      <c r="BT11" s="65"/>
    </row>
    <row r="12" spans="1:74" ht="19.2" x14ac:dyDescent="0.25">
      <c r="A12" s="139"/>
      <c r="B12" s="140"/>
      <c r="C12" s="142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140"/>
      <c r="P12" s="140"/>
      <c r="Q12" s="140"/>
      <c r="R12" s="140"/>
      <c r="S12" s="48"/>
      <c r="T12" s="48"/>
      <c r="U12" s="63"/>
      <c r="V12" s="62"/>
      <c r="W12" s="35"/>
      <c r="X12" s="35"/>
      <c r="Y12" s="150"/>
      <c r="Z12" s="150"/>
      <c r="AA12" s="61" t="s">
        <v>93</v>
      </c>
      <c r="AB12" s="48">
        <v>16</v>
      </c>
      <c r="AC12" s="48">
        <v>412.5</v>
      </c>
      <c r="AD12" s="48">
        <v>180</v>
      </c>
      <c r="AE12" s="126">
        <v>2000</v>
      </c>
      <c r="AF12" s="126">
        <v>2000</v>
      </c>
      <c r="AG12" s="126">
        <v>5940.61</v>
      </c>
      <c r="AH12" s="127">
        <v>1200</v>
      </c>
      <c r="AI12" s="60">
        <v>900</v>
      </c>
      <c r="AJ12" s="60">
        <v>700</v>
      </c>
      <c r="AK12" s="60">
        <v>1500</v>
      </c>
      <c r="AL12" s="60">
        <v>1800</v>
      </c>
      <c r="AM12" s="60">
        <v>1800</v>
      </c>
      <c r="AN12" s="60">
        <v>1200</v>
      </c>
      <c r="AO12" s="60">
        <v>1500</v>
      </c>
      <c r="AP12" s="60">
        <v>6500</v>
      </c>
      <c r="AQ12" s="60">
        <v>2621.7</v>
      </c>
      <c r="AR12" s="60">
        <v>7500</v>
      </c>
      <c r="AS12" s="60">
        <v>2700</v>
      </c>
      <c r="AT12" s="60">
        <v>1200</v>
      </c>
      <c r="AU12" s="60">
        <v>16300</v>
      </c>
      <c r="AV12" s="60">
        <v>3500</v>
      </c>
      <c r="AW12" s="60">
        <v>5000</v>
      </c>
      <c r="AX12" s="60">
        <v>7200</v>
      </c>
      <c r="AY12" s="60">
        <v>300.5</v>
      </c>
      <c r="AZ12" s="60">
        <v>110.6</v>
      </c>
      <c r="BA12" s="60">
        <v>181.7</v>
      </c>
      <c r="BB12" s="60">
        <v>243.71</v>
      </c>
      <c r="BC12" s="60">
        <v>480</v>
      </c>
      <c r="BD12" s="60">
        <v>4575</v>
      </c>
      <c r="BE12" s="60">
        <v>4725</v>
      </c>
      <c r="BF12" s="60">
        <v>4933.1000000000004</v>
      </c>
      <c r="BG12" s="60">
        <v>4800</v>
      </c>
      <c r="BH12" s="60">
        <v>5200</v>
      </c>
      <c r="BI12" s="60">
        <v>632</v>
      </c>
      <c r="BJ12" s="60">
        <v>766.67</v>
      </c>
      <c r="BK12" s="60">
        <v>3200</v>
      </c>
      <c r="BL12" s="60">
        <v>900</v>
      </c>
      <c r="BM12" s="60">
        <v>2850</v>
      </c>
      <c r="BN12" s="60">
        <v>700</v>
      </c>
      <c r="BO12" s="60">
        <v>950</v>
      </c>
      <c r="BP12" s="60">
        <v>1700</v>
      </c>
      <c r="BQ12" s="60">
        <v>850</v>
      </c>
      <c r="BR12" s="60"/>
      <c r="BS12" s="60"/>
      <c r="BT12" s="60"/>
    </row>
    <row r="13" spans="1:74" ht="19.2" x14ac:dyDescent="0.25">
      <c r="A13" s="139"/>
      <c r="B13" s="140"/>
      <c r="C13" s="142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140"/>
      <c r="P13" s="140"/>
      <c r="Q13" s="140"/>
      <c r="R13" s="140"/>
      <c r="S13" s="48"/>
      <c r="T13" s="48"/>
      <c r="U13" s="63"/>
      <c r="V13" s="62"/>
      <c r="W13" s="35"/>
      <c r="X13" s="35"/>
      <c r="Y13" s="150"/>
      <c r="Z13" s="150"/>
      <c r="AA13" s="61" t="s">
        <v>92</v>
      </c>
      <c r="AB13" s="48">
        <v>1</v>
      </c>
      <c r="AC13" s="48">
        <v>1000</v>
      </c>
      <c r="AD13" s="48">
        <v>1000</v>
      </c>
      <c r="AE13" s="128">
        <v>500</v>
      </c>
      <c r="AF13" s="129">
        <v>500</v>
      </c>
      <c r="AG13" s="128">
        <v>500</v>
      </c>
      <c r="AH13" s="127">
        <v>100</v>
      </c>
      <c r="AI13" s="60">
        <v>500</v>
      </c>
      <c r="AJ13" s="60">
        <v>200</v>
      </c>
      <c r="AK13" s="60">
        <v>100</v>
      </c>
      <c r="AL13" s="60">
        <v>200</v>
      </c>
      <c r="AM13" s="60">
        <v>500</v>
      </c>
      <c r="AN13" s="60">
        <v>500</v>
      </c>
      <c r="AO13" s="60">
        <v>250</v>
      </c>
      <c r="AP13" s="60">
        <v>500</v>
      </c>
      <c r="AQ13" s="60">
        <v>500</v>
      </c>
      <c r="AR13" s="60">
        <v>200</v>
      </c>
      <c r="AS13" s="60">
        <v>200</v>
      </c>
      <c r="AT13" s="60">
        <v>100</v>
      </c>
      <c r="AU13" s="60">
        <v>800</v>
      </c>
      <c r="AV13" s="60">
        <v>80</v>
      </c>
      <c r="AW13" s="60">
        <v>80</v>
      </c>
      <c r="AX13" s="60">
        <v>80</v>
      </c>
      <c r="AY13" s="60">
        <v>25</v>
      </c>
      <c r="AZ13" s="60">
        <v>10</v>
      </c>
      <c r="BA13" s="60">
        <v>10</v>
      </c>
      <c r="BB13" s="60">
        <v>10</v>
      </c>
      <c r="BC13" s="60">
        <v>5</v>
      </c>
      <c r="BD13" s="60">
        <v>93</v>
      </c>
      <c r="BE13" s="60">
        <v>93</v>
      </c>
      <c r="BF13" s="60">
        <v>92</v>
      </c>
      <c r="BG13" s="60">
        <v>92</v>
      </c>
      <c r="BH13" s="60">
        <v>93</v>
      </c>
      <c r="BI13" s="60">
        <v>1000</v>
      </c>
      <c r="BJ13" s="60">
        <v>1000</v>
      </c>
      <c r="BK13" s="60">
        <v>92</v>
      </c>
      <c r="BL13" s="60">
        <v>200</v>
      </c>
      <c r="BM13" s="60">
        <v>91</v>
      </c>
      <c r="BN13" s="60">
        <v>100</v>
      </c>
      <c r="BO13" s="60">
        <v>100</v>
      </c>
      <c r="BP13" s="60">
        <v>200</v>
      </c>
      <c r="BQ13" s="60">
        <v>100</v>
      </c>
      <c r="BR13" s="60"/>
      <c r="BS13" s="60"/>
      <c r="BT13" s="60"/>
    </row>
    <row r="14" spans="1:74" ht="48" x14ac:dyDescent="0.25">
      <c r="A14" s="139"/>
      <c r="B14" s="140"/>
      <c r="C14" s="143"/>
      <c r="D14" s="48" t="s">
        <v>91</v>
      </c>
      <c r="E14" s="48" t="s">
        <v>90</v>
      </c>
      <c r="F14" s="48" t="s">
        <v>91</v>
      </c>
      <c r="G14" s="48" t="s">
        <v>90</v>
      </c>
      <c r="H14" s="48" t="s">
        <v>91</v>
      </c>
      <c r="I14" s="48" t="s">
        <v>90</v>
      </c>
      <c r="J14" s="48" t="s">
        <v>89</v>
      </c>
      <c r="K14" s="58">
        <v>0.22600000000000001</v>
      </c>
      <c r="L14" s="58">
        <v>0.4</v>
      </c>
      <c r="M14" s="58">
        <v>0.30199999999999999</v>
      </c>
      <c r="N14" s="58">
        <v>0.35</v>
      </c>
      <c r="O14" s="146"/>
      <c r="P14" s="146"/>
      <c r="Q14" s="146"/>
      <c r="R14" s="146"/>
      <c r="S14" s="57">
        <v>0.08</v>
      </c>
      <c r="T14" s="56">
        <v>0.2</v>
      </c>
      <c r="U14" s="55" t="s">
        <v>88</v>
      </c>
      <c r="V14" s="54" t="s">
        <v>87</v>
      </c>
      <c r="W14" s="20" t="s">
        <v>86</v>
      </c>
      <c r="X14" s="20" t="s">
        <v>85</v>
      </c>
      <c r="Y14" s="151"/>
      <c r="Z14" s="151"/>
      <c r="AA14" s="53" t="s">
        <v>84</v>
      </c>
      <c r="AB14" s="52">
        <v>16</v>
      </c>
      <c r="AC14" s="52">
        <f t="shared" ref="AC14:BR14" si="0">AC12/AC13</f>
        <v>0.41299999999999998</v>
      </c>
      <c r="AD14" s="52">
        <f t="shared" si="0"/>
        <v>0.18</v>
      </c>
      <c r="AE14" s="52">
        <f>AE12/AE13</f>
        <v>4</v>
      </c>
      <c r="AF14" s="52">
        <f>AF12/AF13</f>
        <v>4</v>
      </c>
      <c r="AG14" s="52">
        <f>AG12/AG13</f>
        <v>11.881</v>
      </c>
      <c r="AH14" s="52">
        <f t="shared" si="0"/>
        <v>12</v>
      </c>
      <c r="AI14" s="52">
        <f t="shared" si="0"/>
        <v>1.8</v>
      </c>
      <c r="AJ14" s="52">
        <f t="shared" si="0"/>
        <v>3.5</v>
      </c>
      <c r="AK14" s="52">
        <f t="shared" si="0"/>
        <v>15</v>
      </c>
      <c r="AL14" s="52">
        <f t="shared" si="0"/>
        <v>9</v>
      </c>
      <c r="AM14" s="52">
        <f t="shared" si="0"/>
        <v>3.6</v>
      </c>
      <c r="AN14" s="52">
        <f t="shared" si="0"/>
        <v>2.4</v>
      </c>
      <c r="AO14" s="52">
        <f t="shared" si="0"/>
        <v>6</v>
      </c>
      <c r="AP14" s="52">
        <f t="shared" si="0"/>
        <v>13</v>
      </c>
      <c r="AQ14" s="52">
        <f t="shared" si="0"/>
        <v>5.2430000000000003</v>
      </c>
      <c r="AR14" s="52">
        <f t="shared" si="0"/>
        <v>37.5</v>
      </c>
      <c r="AS14" s="52">
        <f t="shared" si="0"/>
        <v>13.5</v>
      </c>
      <c r="AT14" s="52">
        <f t="shared" si="0"/>
        <v>12</v>
      </c>
      <c r="AU14" s="52">
        <f t="shared" si="0"/>
        <v>20.375</v>
      </c>
      <c r="AV14" s="52">
        <f t="shared" si="0"/>
        <v>43.75</v>
      </c>
      <c r="AW14" s="52">
        <f t="shared" si="0"/>
        <v>62.5</v>
      </c>
      <c r="AX14" s="52">
        <f t="shared" si="0"/>
        <v>90</v>
      </c>
      <c r="AY14" s="52">
        <f t="shared" si="0"/>
        <v>12.02</v>
      </c>
      <c r="AZ14" s="52">
        <f t="shared" si="0"/>
        <v>11.06</v>
      </c>
      <c r="BA14" s="52">
        <f>BA12/BA13</f>
        <v>18.170000000000002</v>
      </c>
      <c r="BB14" s="52">
        <f t="shared" si="0"/>
        <v>24.370999999999999</v>
      </c>
      <c r="BC14" s="52">
        <f t="shared" si="0"/>
        <v>96</v>
      </c>
      <c r="BD14" s="52">
        <f t="shared" si="0"/>
        <v>49.194000000000003</v>
      </c>
      <c r="BE14" s="52">
        <f t="shared" si="0"/>
        <v>50.805999999999997</v>
      </c>
      <c r="BF14" s="52">
        <f t="shared" si="0"/>
        <v>53.621000000000002</v>
      </c>
      <c r="BG14" s="52">
        <f t="shared" si="0"/>
        <v>52.173999999999999</v>
      </c>
      <c r="BH14" s="52">
        <f t="shared" si="0"/>
        <v>55.914000000000001</v>
      </c>
      <c r="BI14" s="52">
        <f t="shared" si="0"/>
        <v>0.63200000000000001</v>
      </c>
      <c r="BJ14" s="52">
        <f t="shared" si="0"/>
        <v>0.76700000000000002</v>
      </c>
      <c r="BK14" s="52">
        <f t="shared" si="0"/>
        <v>34.783000000000001</v>
      </c>
      <c r="BL14" s="52">
        <f t="shared" si="0"/>
        <v>4.5</v>
      </c>
      <c r="BM14" s="52">
        <f t="shared" si="0"/>
        <v>31.318999999999999</v>
      </c>
      <c r="BN14" s="52">
        <f t="shared" si="0"/>
        <v>7</v>
      </c>
      <c r="BO14" s="52">
        <f t="shared" si="0"/>
        <v>9.5</v>
      </c>
      <c r="BP14" s="52">
        <f t="shared" si="0"/>
        <v>8.5</v>
      </c>
      <c r="BQ14" s="52">
        <f t="shared" si="0"/>
        <v>8.5</v>
      </c>
      <c r="BR14" s="52" t="e">
        <f t="shared" si="0"/>
        <v>#DIV/0!</v>
      </c>
      <c r="BS14" s="52" t="e">
        <f>BS12/BS13</f>
        <v>#DIV/0!</v>
      </c>
      <c r="BT14" s="51"/>
    </row>
    <row r="15" spans="1:74" s="40" customFormat="1" ht="19.2" x14ac:dyDescent="0.25">
      <c r="A15" s="100">
        <v>1</v>
      </c>
      <c r="B15" s="32" t="s">
        <v>83</v>
      </c>
      <c r="C15" s="44" t="s">
        <v>82</v>
      </c>
      <c r="D15" s="48"/>
      <c r="E15" s="48">
        <v>5</v>
      </c>
      <c r="F15" s="20">
        <f>$AF$7</f>
        <v>6.98</v>
      </c>
      <c r="G15" s="38">
        <f>$AF$8</f>
        <v>3.46</v>
      </c>
      <c r="H15" s="20">
        <f>D15*F15</f>
        <v>0</v>
      </c>
      <c r="I15" s="20">
        <f>E15*G15</f>
        <v>17.3</v>
      </c>
      <c r="J15" s="20">
        <f>SUM(H15:I15)</f>
        <v>17.3</v>
      </c>
      <c r="K15" s="20">
        <f>J15*$K$14</f>
        <v>3.91</v>
      </c>
      <c r="L15" s="20">
        <f>(J15+K15)*$L$14</f>
        <v>8.48</v>
      </c>
      <c r="M15" s="20">
        <f>(J15+K15+L15)*$M$14</f>
        <v>8.9700000000000006</v>
      </c>
      <c r="N15" s="20">
        <f>(J15+K15+L15)*$N$14</f>
        <v>10.39</v>
      </c>
      <c r="O15" s="20">
        <f>$BT$7*E15</f>
        <v>0.05</v>
      </c>
      <c r="P15" s="48">
        <v>0.2</v>
      </c>
      <c r="Q15" s="20">
        <f>BT15</f>
        <v>17.190000000000001</v>
      </c>
      <c r="R15" s="20">
        <f>J15+K15+L15+M15+N15+O15+P15+Q15</f>
        <v>66.489999999999995</v>
      </c>
      <c r="S15" s="20">
        <f>R15*$S$14</f>
        <v>5.32</v>
      </c>
      <c r="T15" s="20">
        <f>R15*$T$14</f>
        <v>13.3</v>
      </c>
      <c r="U15" s="37">
        <f>R15+S15</f>
        <v>72</v>
      </c>
      <c r="V15" s="36">
        <f>R15+T15</f>
        <v>80</v>
      </c>
      <c r="W15" s="20">
        <v>13.62</v>
      </c>
      <c r="X15" s="19">
        <v>82</v>
      </c>
      <c r="Y15" s="9"/>
      <c r="Z15" s="49"/>
      <c r="AA15" s="24"/>
      <c r="AB15" s="24">
        <f>$AB$14*AB16</f>
        <v>16</v>
      </c>
      <c r="AC15" s="24">
        <f>$AC$14*AC16</f>
        <v>0.74</v>
      </c>
      <c r="AD15" s="24">
        <f>$AD$14*AD16</f>
        <v>0.45</v>
      </c>
      <c r="AE15" s="24">
        <f>$AE$14*AE16</f>
        <v>0</v>
      </c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3">
        <f>SUM(AB15:BS15)</f>
        <v>17.190000000000001</v>
      </c>
      <c r="BU15" s="22"/>
      <c r="BV15" s="22"/>
    </row>
    <row r="16" spans="1:74" s="21" customFormat="1" x14ac:dyDescent="0.25">
      <c r="A16" s="18"/>
      <c r="B16" s="30"/>
      <c r="C16" s="31"/>
      <c r="D16" s="50"/>
      <c r="E16" s="50"/>
      <c r="F16" s="14"/>
      <c r="G16" s="38">
        <f t="shared" ref="G16:G17" si="1">$AF$8</f>
        <v>3.46</v>
      </c>
      <c r="H16" s="14"/>
      <c r="I16" s="14"/>
      <c r="J16" s="14"/>
      <c r="K16" s="14"/>
      <c r="L16" s="14"/>
      <c r="M16" s="14"/>
      <c r="N16" s="14"/>
      <c r="O16" s="14"/>
      <c r="P16" s="50"/>
      <c r="Q16" s="14"/>
      <c r="R16" s="14"/>
      <c r="S16" s="14"/>
      <c r="T16" s="14"/>
      <c r="U16" s="28"/>
      <c r="V16" s="27"/>
      <c r="W16" s="14"/>
      <c r="X16" s="14"/>
      <c r="Y16" s="49"/>
      <c r="Z16" s="49"/>
      <c r="AA16" s="24"/>
      <c r="AB16" s="24">
        <v>1</v>
      </c>
      <c r="AC16" s="24">
        <v>1.8</v>
      </c>
      <c r="AD16" s="24">
        <v>2.5</v>
      </c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3"/>
      <c r="BU16" s="22"/>
      <c r="BV16" s="22"/>
    </row>
    <row r="17" spans="1:74" ht="28.8" x14ac:dyDescent="0.25">
      <c r="A17" s="100">
        <v>2</v>
      </c>
      <c r="B17" s="32" t="s">
        <v>81</v>
      </c>
      <c r="C17" s="39" t="s">
        <v>80</v>
      </c>
      <c r="D17" s="32">
        <v>9</v>
      </c>
      <c r="E17" s="32"/>
      <c r="F17" s="20">
        <f>$AF$7</f>
        <v>6.98</v>
      </c>
      <c r="G17" s="38">
        <f t="shared" si="1"/>
        <v>3.46</v>
      </c>
      <c r="H17" s="20">
        <f>D17*F17</f>
        <v>62.82</v>
      </c>
      <c r="I17" s="20">
        <f>E17*G17</f>
        <v>0</v>
      </c>
      <c r="J17" s="20">
        <f>SUM(H17:I17)</f>
        <v>62.82</v>
      </c>
      <c r="K17" s="20">
        <f>J17*$K$14</f>
        <v>14.2</v>
      </c>
      <c r="L17" s="20">
        <f>(J17+K17)*$L$14</f>
        <v>30.81</v>
      </c>
      <c r="M17" s="20">
        <f>(J17+K17+L17)*$M$14</f>
        <v>32.56</v>
      </c>
      <c r="N17" s="20">
        <f>(J17+K17+L17)*$N$14</f>
        <v>37.74</v>
      </c>
      <c r="O17" s="20">
        <f>$BT$7*D17</f>
        <v>0.09</v>
      </c>
      <c r="P17" s="48">
        <v>0.2</v>
      </c>
      <c r="Q17" s="20">
        <f>BT17</f>
        <v>41.19</v>
      </c>
      <c r="R17" s="20">
        <f>J17+K17+L17+M17+N17+O17+P17+Q17</f>
        <v>219.61</v>
      </c>
      <c r="S17" s="20">
        <f>R17*$S$14</f>
        <v>17.57</v>
      </c>
      <c r="T17" s="20">
        <f>R17*$T$14</f>
        <v>43.92</v>
      </c>
      <c r="U17" s="37">
        <f>R17+S17</f>
        <v>237</v>
      </c>
      <c r="V17" s="36">
        <f>R17+T17</f>
        <v>264</v>
      </c>
      <c r="W17" s="20"/>
      <c r="X17" s="19"/>
      <c r="Y17" s="9"/>
      <c r="Z17" s="9"/>
      <c r="AA17" s="9"/>
      <c r="AB17" s="9">
        <f>$AB$14*AB18</f>
        <v>16</v>
      </c>
      <c r="AC17" s="9">
        <f>$AC$14*AC18</f>
        <v>0.74</v>
      </c>
      <c r="AD17" s="9">
        <f>$AD$14*AD18</f>
        <v>0.45</v>
      </c>
      <c r="AE17" s="9"/>
      <c r="AF17" s="9"/>
      <c r="AG17" s="9"/>
      <c r="AH17" s="9">
        <f>$AH$14*AH18</f>
        <v>24</v>
      </c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8">
        <f>SUM(AB17:BS17)</f>
        <v>41.19</v>
      </c>
      <c r="BU17" s="7"/>
      <c r="BV17" s="7"/>
    </row>
    <row r="18" spans="1:74" s="6" customFormat="1" hidden="1" x14ac:dyDescent="0.25">
      <c r="A18" s="18"/>
      <c r="B18" s="7"/>
      <c r="C18" s="17"/>
      <c r="D18" s="7"/>
      <c r="E18" s="7"/>
      <c r="F18" s="11"/>
      <c r="G18" s="16"/>
      <c r="H18" s="11"/>
      <c r="I18" s="11"/>
      <c r="J18" s="11"/>
      <c r="K18" s="11"/>
      <c r="L18" s="11"/>
      <c r="M18" s="11"/>
      <c r="N18" s="11"/>
      <c r="O18" s="14"/>
      <c r="P18" s="15"/>
      <c r="Q18" s="14"/>
      <c r="R18" s="11"/>
      <c r="S18" s="11"/>
      <c r="T18" s="11"/>
      <c r="U18" s="13"/>
      <c r="V18" s="12"/>
      <c r="W18" s="11"/>
      <c r="X18" s="11"/>
      <c r="Y18" s="9"/>
      <c r="Z18" s="9"/>
      <c r="AA18" s="9"/>
      <c r="AB18" s="9">
        <v>1</v>
      </c>
      <c r="AC18" s="9">
        <v>1.8</v>
      </c>
      <c r="AD18" s="9">
        <v>2.5</v>
      </c>
      <c r="AE18" s="9"/>
      <c r="AF18" s="9"/>
      <c r="AG18" s="9"/>
      <c r="AH18" s="9">
        <v>2</v>
      </c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8"/>
      <c r="BU18" s="7"/>
      <c r="BV18" s="7"/>
    </row>
    <row r="19" spans="1:74" ht="28.8" x14ac:dyDescent="0.25">
      <c r="A19" s="100">
        <v>3</v>
      </c>
      <c r="B19" s="32" t="s">
        <v>79</v>
      </c>
      <c r="C19" s="39" t="s">
        <v>78</v>
      </c>
      <c r="D19" s="32">
        <v>1</v>
      </c>
      <c r="E19" s="32"/>
      <c r="F19" s="20">
        <f>$AF$7</f>
        <v>6.98</v>
      </c>
      <c r="G19" s="38">
        <f>$AF$8</f>
        <v>3.46</v>
      </c>
      <c r="H19" s="20">
        <f>D19*F19</f>
        <v>6.98</v>
      </c>
      <c r="I19" s="20">
        <f>E19*G19</f>
        <v>0</v>
      </c>
      <c r="J19" s="20">
        <f>SUM(H19:I19)</f>
        <v>6.98</v>
      </c>
      <c r="K19" s="20">
        <f>J19*$K$14</f>
        <v>1.58</v>
      </c>
      <c r="L19" s="20">
        <f>(J19+K19)*$L$14</f>
        <v>3.42</v>
      </c>
      <c r="M19" s="20">
        <f>(J19+K19+L19)*$M$14</f>
        <v>3.62</v>
      </c>
      <c r="N19" s="20">
        <f>(J19+K19+L19)*$N$14</f>
        <v>4.1900000000000004</v>
      </c>
      <c r="O19" s="20">
        <f>$BT$7*D19</f>
        <v>0.01</v>
      </c>
      <c r="P19" s="48">
        <v>0.2</v>
      </c>
      <c r="Q19" s="20">
        <f>BT19</f>
        <v>26.69</v>
      </c>
      <c r="R19" s="20">
        <f>J19+K19+L19+M19+N19+O19+P19+Q19</f>
        <v>46.69</v>
      </c>
      <c r="S19" s="20">
        <f>R19*$S$14</f>
        <v>3.74</v>
      </c>
      <c r="T19" s="20">
        <f>R19*$T$14</f>
        <v>9.34</v>
      </c>
      <c r="U19" s="37">
        <f>R19+S19</f>
        <v>50</v>
      </c>
      <c r="V19" s="36">
        <f>R19+T19</f>
        <v>56</v>
      </c>
      <c r="W19" s="20"/>
      <c r="X19" s="19"/>
      <c r="Y19" s="35"/>
      <c r="Z19" s="35"/>
      <c r="AA19" s="9"/>
      <c r="AB19" s="9">
        <f>$AB$14*AB20</f>
        <v>16</v>
      </c>
      <c r="AC19" s="9">
        <f>$AC$14*AC20</f>
        <v>0.74</v>
      </c>
      <c r="AD19" s="9">
        <f>$AD$14*AD20</f>
        <v>0.45</v>
      </c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>
        <f>$BO$14*BO20</f>
        <v>9.5</v>
      </c>
      <c r="BP19" s="9"/>
      <c r="BQ19" s="9"/>
      <c r="BR19" s="9"/>
      <c r="BS19" s="9"/>
      <c r="BT19" s="8">
        <f>SUM(AB19:BS19)</f>
        <v>26.69</v>
      </c>
      <c r="BU19" s="7"/>
      <c r="BV19" s="7"/>
    </row>
    <row r="20" spans="1:74" s="6" customFormat="1" hidden="1" x14ac:dyDescent="0.25">
      <c r="A20" s="18"/>
      <c r="B20" s="32"/>
      <c r="C20" s="17"/>
      <c r="D20" s="32"/>
      <c r="E20" s="32"/>
      <c r="F20" s="20"/>
      <c r="G20" s="38"/>
      <c r="H20" s="20"/>
      <c r="I20" s="20"/>
      <c r="J20" s="20"/>
      <c r="K20" s="20"/>
      <c r="L20" s="20"/>
      <c r="M20" s="20"/>
      <c r="N20" s="20"/>
      <c r="O20" s="14"/>
      <c r="P20" s="48"/>
      <c r="Q20" s="14"/>
      <c r="R20" s="20"/>
      <c r="S20" s="20"/>
      <c r="T20" s="20"/>
      <c r="U20" s="37"/>
      <c r="V20" s="36"/>
      <c r="W20" s="20"/>
      <c r="X20" s="20"/>
      <c r="Y20" s="35"/>
      <c r="Z20" s="35"/>
      <c r="AA20" s="9"/>
      <c r="AB20" s="9">
        <v>1</v>
      </c>
      <c r="AC20" s="9">
        <v>1.8</v>
      </c>
      <c r="AD20" s="9">
        <v>2.5</v>
      </c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>
        <v>1</v>
      </c>
      <c r="BP20" s="9"/>
      <c r="BQ20" s="9"/>
      <c r="BR20" s="9"/>
      <c r="BS20" s="9"/>
      <c r="BT20" s="8"/>
      <c r="BU20" s="7"/>
      <c r="BV20" s="7"/>
    </row>
    <row r="21" spans="1:74" ht="19.2" x14ac:dyDescent="0.25">
      <c r="A21" s="100">
        <v>4</v>
      </c>
      <c r="B21" s="32" t="s">
        <v>77</v>
      </c>
      <c r="C21" s="39" t="s">
        <v>76</v>
      </c>
      <c r="D21" s="32">
        <v>2</v>
      </c>
      <c r="E21" s="32">
        <v>5</v>
      </c>
      <c r="F21" s="130">
        <f>$AF$7</f>
        <v>6.98</v>
      </c>
      <c r="G21" s="38">
        <f>$AF$8</f>
        <v>3.46</v>
      </c>
      <c r="H21" s="20">
        <f>D21*F21</f>
        <v>13.96</v>
      </c>
      <c r="I21" s="20">
        <f>E21*G21</f>
        <v>17.3</v>
      </c>
      <c r="J21" s="20">
        <f>SUM(H21:I21)</f>
        <v>31.26</v>
      </c>
      <c r="K21" s="20">
        <f>J21*$K$14</f>
        <v>7.06</v>
      </c>
      <c r="L21" s="20">
        <f>(J21+K21)*$L$14</f>
        <v>15.33</v>
      </c>
      <c r="M21" s="20">
        <f>(J21+K21+L21)*$M$14</f>
        <v>16.2</v>
      </c>
      <c r="N21" s="20">
        <f>(J21+K21+L21)*$N$14</f>
        <v>18.78</v>
      </c>
      <c r="O21" s="20">
        <f>$BT$7*(D21+E21)</f>
        <v>7.0000000000000007E-2</v>
      </c>
      <c r="P21" s="48">
        <v>0.2</v>
      </c>
      <c r="Q21" s="20">
        <f>BT21</f>
        <v>20.79</v>
      </c>
      <c r="R21" s="20">
        <f>J21+K21+L21+M21+N21+O21+P21+Q21</f>
        <v>109.69</v>
      </c>
      <c r="S21" s="20">
        <f>R21*$S$14</f>
        <v>8.7799999999999994</v>
      </c>
      <c r="T21" s="20">
        <f>R21*$T$14</f>
        <v>21.94</v>
      </c>
      <c r="U21" s="37">
        <f>R21+S21</f>
        <v>118</v>
      </c>
      <c r="V21" s="36">
        <f>R21+T21</f>
        <v>132</v>
      </c>
      <c r="W21" s="20">
        <v>15.34</v>
      </c>
      <c r="X21" s="19">
        <v>92</v>
      </c>
      <c r="Y21" s="9"/>
      <c r="Z21" s="9"/>
      <c r="AA21" s="9"/>
      <c r="AB21" s="9">
        <f>$AB$14*AB22</f>
        <v>16</v>
      </c>
      <c r="AC21" s="9">
        <f>$AC$14*AC22</f>
        <v>0.74</v>
      </c>
      <c r="AD21" s="9">
        <f>$AD$14*AD22</f>
        <v>0.45</v>
      </c>
      <c r="AE21" s="9"/>
      <c r="AF21" s="9"/>
      <c r="AG21" s="9"/>
      <c r="AH21" s="9"/>
      <c r="AI21" s="9">
        <f>$AI$14*AI22</f>
        <v>3.6</v>
      </c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8">
        <f>SUM(AB21:BS21)</f>
        <v>20.79</v>
      </c>
      <c r="BU21" s="7"/>
      <c r="BV21" s="7"/>
    </row>
    <row r="22" spans="1:74" s="6" customFormat="1" hidden="1" x14ac:dyDescent="0.25">
      <c r="A22" s="18"/>
      <c r="B22" s="7"/>
      <c r="C22" s="17"/>
      <c r="D22" s="7"/>
      <c r="E22" s="7"/>
      <c r="F22" s="11"/>
      <c r="G22" s="16"/>
      <c r="H22" s="11"/>
      <c r="I22" s="11"/>
      <c r="J22" s="11"/>
      <c r="K22" s="11"/>
      <c r="L22" s="11"/>
      <c r="M22" s="11"/>
      <c r="N22" s="11"/>
      <c r="O22" s="14"/>
      <c r="P22" s="15"/>
      <c r="Q22" s="14"/>
      <c r="R22" s="11"/>
      <c r="S22" s="11"/>
      <c r="T22" s="11"/>
      <c r="U22" s="13"/>
      <c r="V22" s="12"/>
      <c r="W22" s="11"/>
      <c r="X22" s="11"/>
      <c r="Y22" s="9"/>
      <c r="Z22" s="9"/>
      <c r="AA22" s="9"/>
      <c r="AB22" s="9">
        <v>1</v>
      </c>
      <c r="AC22" s="9">
        <v>1.8</v>
      </c>
      <c r="AD22" s="9">
        <v>2.5</v>
      </c>
      <c r="AE22" s="9"/>
      <c r="AF22" s="9"/>
      <c r="AG22" s="9"/>
      <c r="AH22" s="9"/>
      <c r="AI22" s="9">
        <v>2</v>
      </c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8"/>
      <c r="BU22" s="7"/>
      <c r="BV22" s="7"/>
    </row>
    <row r="23" spans="1:74" ht="19.2" x14ac:dyDescent="0.25">
      <c r="A23" s="100">
        <v>5</v>
      </c>
      <c r="B23" s="32" t="s">
        <v>75</v>
      </c>
      <c r="C23" s="39" t="s">
        <v>74</v>
      </c>
      <c r="D23" s="65">
        <v>7</v>
      </c>
      <c r="E23" s="65"/>
      <c r="F23" s="130">
        <f>$AF$7</f>
        <v>6.98</v>
      </c>
      <c r="G23" s="38">
        <f>$AF$8</f>
        <v>3.46</v>
      </c>
      <c r="H23" s="20">
        <f>D23*F23</f>
        <v>48.86</v>
      </c>
      <c r="I23" s="20">
        <f>E23*G23</f>
        <v>0</v>
      </c>
      <c r="J23" s="20">
        <f>SUM(H23:I23)</f>
        <v>48.86</v>
      </c>
      <c r="K23" s="20">
        <f>J23*$K$14</f>
        <v>11.04</v>
      </c>
      <c r="L23" s="20">
        <f>(J23+K23)*$L$14</f>
        <v>23.96</v>
      </c>
      <c r="M23" s="20">
        <f>(J23+K23+L23)*$M$14</f>
        <v>25.33</v>
      </c>
      <c r="N23" s="20">
        <f>(J23+K23+L23)*$N$14</f>
        <v>29.35</v>
      </c>
      <c r="O23" s="20">
        <f>$BT$7*D23</f>
        <v>7.0000000000000007E-2</v>
      </c>
      <c r="P23" s="48">
        <v>0.2</v>
      </c>
      <c r="Q23" s="20">
        <f>BT23</f>
        <v>24.19</v>
      </c>
      <c r="R23" s="20">
        <f>J23+K23+L23+M23+N23+O23+P23+Q23</f>
        <v>163</v>
      </c>
      <c r="S23" s="20">
        <f>R23*$S$14</f>
        <v>13.04</v>
      </c>
      <c r="T23" s="20">
        <f>R23*$T$14</f>
        <v>32.6</v>
      </c>
      <c r="U23" s="37">
        <f>R23+S23</f>
        <v>176</v>
      </c>
      <c r="V23" s="36">
        <f>R23+T23</f>
        <v>196</v>
      </c>
      <c r="W23" s="20"/>
      <c r="X23" s="19"/>
      <c r="Y23" s="9"/>
      <c r="Z23" s="9"/>
      <c r="AA23" s="9"/>
      <c r="AB23" s="9">
        <f>$AB$14*AB24</f>
        <v>16</v>
      </c>
      <c r="AC23" s="9">
        <f>$AC$14*AC24</f>
        <v>0.74</v>
      </c>
      <c r="AD23" s="9">
        <f>$AD$14*AD24</f>
        <v>0.45</v>
      </c>
      <c r="AE23" s="9"/>
      <c r="AF23" s="9"/>
      <c r="AG23" s="9"/>
      <c r="AH23" s="9"/>
      <c r="AI23" s="9"/>
      <c r="AJ23" s="9">
        <f>$AJ$14*AJ24</f>
        <v>7</v>
      </c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8">
        <f>SUM(AB23:BS23)</f>
        <v>24.19</v>
      </c>
      <c r="BU23" s="7"/>
      <c r="BV23" s="7"/>
    </row>
    <row r="24" spans="1:74" s="6" customFormat="1" hidden="1" x14ac:dyDescent="0.25">
      <c r="A24" s="18"/>
      <c r="B24" s="7"/>
      <c r="C24" s="17"/>
      <c r="D24" s="45"/>
      <c r="E24" s="45"/>
      <c r="F24" s="11"/>
      <c r="G24" s="16"/>
      <c r="H24" s="11"/>
      <c r="I24" s="11"/>
      <c r="J24" s="11"/>
      <c r="K24" s="11"/>
      <c r="L24" s="11"/>
      <c r="M24" s="11"/>
      <c r="N24" s="11"/>
      <c r="O24" s="14"/>
      <c r="P24" s="15"/>
      <c r="Q24" s="14"/>
      <c r="R24" s="11"/>
      <c r="S24" s="11"/>
      <c r="T24" s="11"/>
      <c r="U24" s="13"/>
      <c r="V24" s="12"/>
      <c r="W24" s="11"/>
      <c r="X24" s="11"/>
      <c r="Y24" s="9"/>
      <c r="Z24" s="9"/>
      <c r="AA24" s="9"/>
      <c r="AB24" s="9">
        <v>1</v>
      </c>
      <c r="AC24" s="9">
        <v>1.8</v>
      </c>
      <c r="AD24" s="9">
        <v>2.5</v>
      </c>
      <c r="AE24" s="9"/>
      <c r="AF24" s="9"/>
      <c r="AG24" s="9"/>
      <c r="AH24" s="9"/>
      <c r="AI24" s="9"/>
      <c r="AJ24" s="9">
        <v>2</v>
      </c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8"/>
      <c r="BU24" s="7"/>
      <c r="BV24" s="7"/>
    </row>
    <row r="25" spans="1:74" ht="19.2" x14ac:dyDescent="0.25">
      <c r="A25" s="100">
        <v>6</v>
      </c>
      <c r="B25" s="32" t="s">
        <v>73</v>
      </c>
      <c r="C25" s="39" t="s">
        <v>72</v>
      </c>
      <c r="D25" s="65">
        <v>5</v>
      </c>
      <c r="E25" s="65"/>
      <c r="F25" s="130">
        <f>$AF$7</f>
        <v>6.98</v>
      </c>
      <c r="G25" s="38">
        <f>$AF$8</f>
        <v>3.46</v>
      </c>
      <c r="H25" s="20">
        <f>D25*F25</f>
        <v>34.9</v>
      </c>
      <c r="I25" s="20">
        <f>E25*G25</f>
        <v>0</v>
      </c>
      <c r="J25" s="20">
        <f>SUM(H25:I25)</f>
        <v>34.9</v>
      </c>
      <c r="K25" s="20">
        <f>J25*$K$14</f>
        <v>7.89</v>
      </c>
      <c r="L25" s="20">
        <f>(J25+K25)*$L$14</f>
        <v>17.12</v>
      </c>
      <c r="M25" s="20">
        <f>(J25+K25+L25)*$M$14</f>
        <v>18.09</v>
      </c>
      <c r="N25" s="20">
        <f>(J25+K25+L25)*$N$14</f>
        <v>20.97</v>
      </c>
      <c r="O25" s="20">
        <f>$BT$7*D25</f>
        <v>0.05</v>
      </c>
      <c r="P25" s="48">
        <v>0.2</v>
      </c>
      <c r="Q25" s="20">
        <f>BT25</f>
        <v>47.19</v>
      </c>
      <c r="R25" s="20">
        <f>J25+K25+L25+M25+N25+O25+P25+Q25</f>
        <v>146.41</v>
      </c>
      <c r="S25" s="20">
        <f>R25*$S$14</f>
        <v>11.71</v>
      </c>
      <c r="T25" s="20">
        <f>R25*$T$14</f>
        <v>29.28</v>
      </c>
      <c r="U25" s="37">
        <f>R25+S25</f>
        <v>158</v>
      </c>
      <c r="V25" s="36">
        <f>R25+T25</f>
        <v>176</v>
      </c>
      <c r="W25" s="20">
        <v>18.54</v>
      </c>
      <c r="X25" s="19">
        <v>111</v>
      </c>
      <c r="Y25" s="9"/>
      <c r="Z25" s="9"/>
      <c r="AA25" s="9"/>
      <c r="AB25" s="9">
        <f>$AB$14*AB26</f>
        <v>16</v>
      </c>
      <c r="AC25" s="9">
        <f>$AC$14*AC26</f>
        <v>0.74</v>
      </c>
      <c r="AD25" s="9">
        <f>$AD$14*AD26</f>
        <v>0.45</v>
      </c>
      <c r="AE25" s="9"/>
      <c r="AF25" s="9"/>
      <c r="AG25" s="9"/>
      <c r="AH25" s="9"/>
      <c r="AI25" s="9"/>
      <c r="AJ25" s="9"/>
      <c r="AK25" s="9">
        <f>$AK$14*AK26</f>
        <v>30</v>
      </c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8">
        <f>SUM(AB25:BS25)</f>
        <v>47.19</v>
      </c>
      <c r="BU25" s="7"/>
      <c r="BV25" s="7"/>
    </row>
    <row r="26" spans="1:74" s="6" customFormat="1" hidden="1" x14ac:dyDescent="0.25">
      <c r="A26" s="18"/>
      <c r="B26" s="7"/>
      <c r="C26" s="17"/>
      <c r="D26" s="45"/>
      <c r="E26" s="45"/>
      <c r="F26" s="11"/>
      <c r="G26" s="16"/>
      <c r="H26" s="11"/>
      <c r="I26" s="11"/>
      <c r="J26" s="11"/>
      <c r="K26" s="11"/>
      <c r="L26" s="11"/>
      <c r="M26" s="11"/>
      <c r="N26" s="11"/>
      <c r="O26" s="14"/>
      <c r="P26" s="15"/>
      <c r="Q26" s="14"/>
      <c r="R26" s="11"/>
      <c r="S26" s="11"/>
      <c r="T26" s="11"/>
      <c r="U26" s="13"/>
      <c r="V26" s="12"/>
      <c r="W26" s="11"/>
      <c r="X26" s="11"/>
      <c r="Y26" s="9"/>
      <c r="Z26" s="9"/>
      <c r="AA26" s="9"/>
      <c r="AB26" s="9">
        <v>1</v>
      </c>
      <c r="AC26" s="9">
        <v>1.8</v>
      </c>
      <c r="AD26" s="9">
        <v>2.5</v>
      </c>
      <c r="AE26" s="9"/>
      <c r="AF26" s="9"/>
      <c r="AG26" s="9"/>
      <c r="AH26" s="9"/>
      <c r="AI26" s="9"/>
      <c r="AJ26" s="9"/>
      <c r="AK26" s="9">
        <v>2</v>
      </c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8"/>
      <c r="BU26" s="7"/>
      <c r="BV26" s="7"/>
    </row>
    <row r="27" spans="1:74" ht="19.2" x14ac:dyDescent="0.25">
      <c r="A27" s="100">
        <v>7</v>
      </c>
      <c r="B27" s="32" t="s">
        <v>71</v>
      </c>
      <c r="C27" s="39" t="s">
        <v>70</v>
      </c>
      <c r="D27" s="65">
        <v>8</v>
      </c>
      <c r="E27" s="65"/>
      <c r="F27" s="130">
        <f>$AF$7</f>
        <v>6.98</v>
      </c>
      <c r="G27" s="38">
        <f>$AF$8</f>
        <v>3.46</v>
      </c>
      <c r="H27" s="20">
        <f>D27*F27</f>
        <v>55.84</v>
      </c>
      <c r="I27" s="20">
        <f>E27*G27</f>
        <v>0</v>
      </c>
      <c r="J27" s="20">
        <f>SUM(H27:I27)</f>
        <v>55.84</v>
      </c>
      <c r="K27" s="20">
        <f>J27*$K$14</f>
        <v>12.62</v>
      </c>
      <c r="L27" s="20">
        <f>(J27+K27)*$L$14</f>
        <v>27.38</v>
      </c>
      <c r="M27" s="20">
        <f>(J27+K27+L27)*$M$14</f>
        <v>28.94</v>
      </c>
      <c r="N27" s="20">
        <f>(J27+K27+L27)*$N$14</f>
        <v>33.54</v>
      </c>
      <c r="O27" s="20">
        <f>$BT$7*D27</f>
        <v>0.08</v>
      </c>
      <c r="P27" s="48">
        <v>0.2</v>
      </c>
      <c r="Q27" s="20">
        <f>BT27</f>
        <v>24.39</v>
      </c>
      <c r="R27" s="20">
        <f>J27+K27+L27+M27+N27+O27+P27+Q27</f>
        <v>182.99</v>
      </c>
      <c r="S27" s="20">
        <f>R27*$S$14</f>
        <v>14.64</v>
      </c>
      <c r="T27" s="20">
        <f>R27*$T$14</f>
        <v>36.6</v>
      </c>
      <c r="U27" s="37">
        <f>R27+S27</f>
        <v>198</v>
      </c>
      <c r="V27" s="36">
        <f>R27+T27</f>
        <v>220</v>
      </c>
      <c r="W27" s="47">
        <v>18.239999999999998</v>
      </c>
      <c r="X27" s="46">
        <v>109</v>
      </c>
      <c r="Y27" s="9"/>
      <c r="Z27" s="9"/>
      <c r="AA27" s="9"/>
      <c r="AB27" s="9">
        <f>$AB$14*AB28</f>
        <v>16</v>
      </c>
      <c r="AC27" s="9">
        <f>$AC$14*AC28</f>
        <v>0.74</v>
      </c>
      <c r="AD27" s="9">
        <f>$AD$14*AD28</f>
        <v>0.45</v>
      </c>
      <c r="AE27" s="9"/>
      <c r="AF27" s="9"/>
      <c r="AG27" s="9"/>
      <c r="AH27" s="9"/>
      <c r="AI27" s="9"/>
      <c r="AJ27" s="9"/>
      <c r="AK27" s="9"/>
      <c r="AL27" s="9"/>
      <c r="AM27" s="9">
        <f>$AM$14*AM28</f>
        <v>7.2</v>
      </c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8">
        <f>SUM(AB27:BS27)</f>
        <v>24.39</v>
      </c>
      <c r="BU27" s="7"/>
      <c r="BV27" s="7"/>
    </row>
    <row r="28" spans="1:74" s="6" customFormat="1" hidden="1" x14ac:dyDescent="0.25">
      <c r="A28" s="18"/>
      <c r="B28" s="7"/>
      <c r="C28" s="17"/>
      <c r="D28" s="45"/>
      <c r="E28" s="45"/>
      <c r="F28" s="11"/>
      <c r="G28" s="16"/>
      <c r="H28" s="11"/>
      <c r="I28" s="11"/>
      <c r="J28" s="11"/>
      <c r="K28" s="11"/>
      <c r="L28" s="11"/>
      <c r="M28" s="11"/>
      <c r="N28" s="11"/>
      <c r="O28" s="14"/>
      <c r="P28" s="15"/>
      <c r="Q28" s="14"/>
      <c r="R28" s="11"/>
      <c r="S28" s="11"/>
      <c r="T28" s="11"/>
      <c r="U28" s="13"/>
      <c r="V28" s="12"/>
      <c r="W28" s="8"/>
      <c r="X28" s="8"/>
      <c r="Y28" s="9"/>
      <c r="Z28" s="9"/>
      <c r="AA28" s="9"/>
      <c r="AB28" s="9">
        <v>1</v>
      </c>
      <c r="AC28" s="9">
        <v>1.8</v>
      </c>
      <c r="AD28" s="9">
        <v>2.5</v>
      </c>
      <c r="AE28" s="9"/>
      <c r="AF28" s="9"/>
      <c r="AG28" s="9"/>
      <c r="AH28" s="9"/>
      <c r="AI28" s="9"/>
      <c r="AJ28" s="9"/>
      <c r="AK28" s="9"/>
      <c r="AL28" s="9"/>
      <c r="AM28" s="9">
        <v>2</v>
      </c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8"/>
      <c r="BU28" s="7"/>
      <c r="BV28" s="7"/>
    </row>
    <row r="29" spans="1:74" ht="19.2" x14ac:dyDescent="0.25">
      <c r="A29" s="100">
        <v>8</v>
      </c>
      <c r="B29" s="32" t="s">
        <v>69</v>
      </c>
      <c r="C29" s="39" t="s">
        <v>68</v>
      </c>
      <c r="D29" s="65">
        <v>8</v>
      </c>
      <c r="E29" s="32"/>
      <c r="F29" s="130">
        <f>$AF$7</f>
        <v>6.98</v>
      </c>
      <c r="G29" s="38">
        <f>$AF$8</f>
        <v>3.46</v>
      </c>
      <c r="H29" s="20">
        <f>D29*F29</f>
        <v>55.84</v>
      </c>
      <c r="I29" s="20">
        <f>E29*G29</f>
        <v>0</v>
      </c>
      <c r="J29" s="20">
        <f>SUM(H29:I29)</f>
        <v>55.84</v>
      </c>
      <c r="K29" s="20">
        <f>J29*$K$14</f>
        <v>12.62</v>
      </c>
      <c r="L29" s="20">
        <f>(J29+K29)*$L$14</f>
        <v>27.38</v>
      </c>
      <c r="M29" s="20">
        <f>(J29+K29+L29)*$M$14</f>
        <v>28.94</v>
      </c>
      <c r="N29" s="20">
        <f>(J29+K29+L29)*$N$14</f>
        <v>33.54</v>
      </c>
      <c r="O29" s="20">
        <f>$BT$7*D29</f>
        <v>0.08</v>
      </c>
      <c r="P29" s="48">
        <v>0.2</v>
      </c>
      <c r="Q29" s="20">
        <f>BT29</f>
        <v>21.99</v>
      </c>
      <c r="R29" s="20">
        <f>J29+K29+L29+M29+N29+O29+P29+Q29</f>
        <v>180.59</v>
      </c>
      <c r="S29" s="20">
        <f>R29*$S$14</f>
        <v>14.45</v>
      </c>
      <c r="T29" s="20">
        <f>R29*$T$14</f>
        <v>36.119999999999997</v>
      </c>
      <c r="U29" s="37">
        <f>R29+S29</f>
        <v>195</v>
      </c>
      <c r="V29" s="36">
        <f>R29+T29</f>
        <v>217</v>
      </c>
      <c r="W29" s="20">
        <v>18.43</v>
      </c>
      <c r="X29" s="19">
        <v>111</v>
      </c>
      <c r="Y29" s="9"/>
      <c r="Z29" s="9"/>
      <c r="AA29" s="9"/>
      <c r="AB29" s="9">
        <f>$AB$14*AB30</f>
        <v>16</v>
      </c>
      <c r="AC29" s="9">
        <f>$AC$14*AC30</f>
        <v>0.74</v>
      </c>
      <c r="AD29" s="9">
        <f>$AD$14*AD30</f>
        <v>0.45</v>
      </c>
      <c r="AE29" s="9"/>
      <c r="AF29" s="9"/>
      <c r="AG29" s="9"/>
      <c r="AH29" s="9"/>
      <c r="AI29" s="9"/>
      <c r="AJ29" s="9"/>
      <c r="AK29" s="9"/>
      <c r="AL29" s="9"/>
      <c r="AM29" s="9"/>
      <c r="AN29" s="9">
        <f>$AN$14*AN30</f>
        <v>4.8</v>
      </c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8">
        <f>SUM(AB29:BS29)</f>
        <v>21.99</v>
      </c>
      <c r="BU29" s="7"/>
      <c r="BV29" s="7"/>
    </row>
    <row r="30" spans="1:74" s="6" customFormat="1" hidden="1" x14ac:dyDescent="0.25">
      <c r="A30" s="18"/>
      <c r="B30" s="7"/>
      <c r="C30" s="17"/>
      <c r="D30" s="7"/>
      <c r="E30" s="7"/>
      <c r="F30" s="11"/>
      <c r="G30" s="16"/>
      <c r="H30" s="11"/>
      <c r="I30" s="11"/>
      <c r="J30" s="11"/>
      <c r="K30" s="11"/>
      <c r="L30" s="11"/>
      <c r="M30" s="11"/>
      <c r="N30" s="11"/>
      <c r="O30" s="14"/>
      <c r="P30" s="15"/>
      <c r="Q30" s="14"/>
      <c r="R30" s="11"/>
      <c r="S30" s="11"/>
      <c r="T30" s="11"/>
      <c r="U30" s="13"/>
      <c r="V30" s="12"/>
      <c r="W30" s="11"/>
      <c r="X30" s="11"/>
      <c r="Y30" s="9"/>
      <c r="Z30" s="9"/>
      <c r="AA30" s="9"/>
      <c r="AB30" s="9">
        <v>1</v>
      </c>
      <c r="AC30" s="9">
        <v>1.8</v>
      </c>
      <c r="AD30" s="9">
        <v>2.5</v>
      </c>
      <c r="AE30" s="9"/>
      <c r="AF30" s="9"/>
      <c r="AG30" s="9"/>
      <c r="AH30" s="9"/>
      <c r="AI30" s="9"/>
      <c r="AJ30" s="9"/>
      <c r="AK30" s="9"/>
      <c r="AL30" s="9"/>
      <c r="AM30" s="9"/>
      <c r="AN30" s="9">
        <v>2</v>
      </c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8"/>
      <c r="BU30" s="7"/>
      <c r="BV30" s="7"/>
    </row>
    <row r="31" spans="1:74" ht="28.8" x14ac:dyDescent="0.25">
      <c r="A31" s="100">
        <v>9</v>
      </c>
      <c r="B31" s="32" t="s">
        <v>67</v>
      </c>
      <c r="C31" s="39" t="s">
        <v>66</v>
      </c>
      <c r="D31" s="65">
        <v>8</v>
      </c>
      <c r="E31" s="32"/>
      <c r="F31" s="130">
        <f>$AF$7</f>
        <v>6.98</v>
      </c>
      <c r="G31" s="38">
        <f>$AF$8</f>
        <v>3.46</v>
      </c>
      <c r="H31" s="20">
        <f>D31*F31</f>
        <v>55.84</v>
      </c>
      <c r="I31" s="20">
        <f>E31*G31</f>
        <v>0</v>
      </c>
      <c r="J31" s="20">
        <f>SUM(H31:I31)</f>
        <v>55.84</v>
      </c>
      <c r="K31" s="20">
        <f>J31*$K$14</f>
        <v>12.62</v>
      </c>
      <c r="L31" s="20">
        <f>(J31+K31)*$L$14</f>
        <v>27.38</v>
      </c>
      <c r="M31" s="20">
        <f>(J31+K31+L31)*$M$14</f>
        <v>28.94</v>
      </c>
      <c r="N31" s="20">
        <f>(J31+K31+L31)*$N$14</f>
        <v>33.54</v>
      </c>
      <c r="O31" s="20">
        <f>$BT$7*D31</f>
        <v>0.08</v>
      </c>
      <c r="P31" s="48">
        <v>0.2</v>
      </c>
      <c r="Q31" s="20">
        <f>BT31</f>
        <v>29.19</v>
      </c>
      <c r="R31" s="20">
        <f>J31+K31+L31+M31+N31+O31+P31+Q31</f>
        <v>187.79</v>
      </c>
      <c r="S31" s="20">
        <f>R31*$S$14</f>
        <v>15.02</v>
      </c>
      <c r="T31" s="20">
        <f>R31*$T$14</f>
        <v>37.56</v>
      </c>
      <c r="U31" s="37">
        <f>R31+S31</f>
        <v>203</v>
      </c>
      <c r="V31" s="36">
        <f>R31+T31</f>
        <v>225</v>
      </c>
      <c r="W31" s="20"/>
      <c r="X31" s="19"/>
      <c r="Y31" s="10"/>
      <c r="Z31" s="10"/>
      <c r="AA31" s="10"/>
      <c r="AB31" s="9">
        <f>$AB$14*AB32</f>
        <v>16</v>
      </c>
      <c r="AC31" s="9">
        <f>$AC$14*AC32</f>
        <v>0.74</v>
      </c>
      <c r="AD31" s="9">
        <f>$AD$14*AD32</f>
        <v>0.45</v>
      </c>
      <c r="AE31" s="9"/>
      <c r="AF31" s="10"/>
      <c r="AG31" s="10"/>
      <c r="AH31" s="7"/>
      <c r="AI31" s="7"/>
      <c r="AJ31" s="7"/>
      <c r="AK31" s="7"/>
      <c r="AL31" s="7"/>
      <c r="AM31" s="7"/>
      <c r="AN31" s="7"/>
      <c r="AO31" s="9">
        <f>$AO$14*AO32</f>
        <v>12</v>
      </c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8">
        <f>SUM(AB31:BS31)</f>
        <v>29.19</v>
      </c>
      <c r="BU31" s="7"/>
      <c r="BV31" s="7"/>
    </row>
    <row r="32" spans="1:74" s="6" customFormat="1" hidden="1" x14ac:dyDescent="0.25">
      <c r="A32" s="18"/>
      <c r="B32" s="7"/>
      <c r="C32" s="17"/>
      <c r="D32" s="7"/>
      <c r="E32" s="7"/>
      <c r="F32" s="11"/>
      <c r="G32" s="16"/>
      <c r="H32" s="11"/>
      <c r="I32" s="11"/>
      <c r="J32" s="11"/>
      <c r="K32" s="11"/>
      <c r="L32" s="11"/>
      <c r="M32" s="11"/>
      <c r="N32" s="11"/>
      <c r="O32" s="14"/>
      <c r="P32" s="15"/>
      <c r="Q32" s="14"/>
      <c r="R32" s="11"/>
      <c r="S32" s="11"/>
      <c r="T32" s="11"/>
      <c r="U32" s="13"/>
      <c r="V32" s="12"/>
      <c r="W32" s="11"/>
      <c r="X32" s="11"/>
      <c r="Y32" s="10"/>
      <c r="Z32" s="10"/>
      <c r="AA32" s="10"/>
      <c r="AB32" s="9">
        <v>1</v>
      </c>
      <c r="AC32" s="9">
        <v>1.8</v>
      </c>
      <c r="AD32" s="9">
        <v>2.5</v>
      </c>
      <c r="AE32" s="9"/>
      <c r="AF32" s="10"/>
      <c r="AG32" s="10"/>
      <c r="AH32" s="7"/>
      <c r="AI32" s="7"/>
      <c r="AJ32" s="7"/>
      <c r="AK32" s="7"/>
      <c r="AL32" s="7"/>
      <c r="AM32" s="7"/>
      <c r="AN32" s="7"/>
      <c r="AO32" s="9">
        <v>2</v>
      </c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8"/>
      <c r="BU32" s="7"/>
      <c r="BV32" s="7"/>
    </row>
    <row r="33" spans="1:74" ht="28.8" x14ac:dyDescent="0.25">
      <c r="A33" s="100">
        <v>10</v>
      </c>
      <c r="B33" s="32" t="s">
        <v>65</v>
      </c>
      <c r="C33" s="39" t="s">
        <v>64</v>
      </c>
      <c r="D33" s="65">
        <v>8</v>
      </c>
      <c r="E33" s="32"/>
      <c r="F33" s="130">
        <f>$AF$7</f>
        <v>6.98</v>
      </c>
      <c r="G33" s="38">
        <f>$AF$8</f>
        <v>3.46</v>
      </c>
      <c r="H33" s="20">
        <f>D33*F33</f>
        <v>55.84</v>
      </c>
      <c r="I33" s="20">
        <f>E33*G33</f>
        <v>0</v>
      </c>
      <c r="J33" s="20">
        <f>SUM(H33:I33)</f>
        <v>55.84</v>
      </c>
      <c r="K33" s="20">
        <f>J33*$K$14</f>
        <v>12.62</v>
      </c>
      <c r="L33" s="20">
        <f>(J33+K33)*$L$14</f>
        <v>27.38</v>
      </c>
      <c r="M33" s="20">
        <f>(J33+K33+L33)*$M$14</f>
        <v>28.94</v>
      </c>
      <c r="N33" s="20">
        <f>(J33+K33+L33)*$N$14</f>
        <v>33.54</v>
      </c>
      <c r="O33" s="20">
        <f>$BT$7*D33</f>
        <v>0.08</v>
      </c>
      <c r="P33" s="48">
        <v>0.2</v>
      </c>
      <c r="Q33" s="20">
        <f>BT33</f>
        <v>29.19</v>
      </c>
      <c r="R33" s="20">
        <f>J33+K33+L33+M33+N33+O33+P33+Q33</f>
        <v>187.79</v>
      </c>
      <c r="S33" s="20">
        <f>R33*$S$14</f>
        <v>15.02</v>
      </c>
      <c r="T33" s="20">
        <f>R33*$T$14</f>
        <v>37.56</v>
      </c>
      <c r="U33" s="37">
        <f>R33+S33</f>
        <v>203</v>
      </c>
      <c r="V33" s="36">
        <f>R33+T33</f>
        <v>225</v>
      </c>
      <c r="W33" s="20"/>
      <c r="X33" s="19"/>
      <c r="Y33" s="10"/>
      <c r="Z33" s="10"/>
      <c r="AA33" s="10"/>
      <c r="AB33" s="9">
        <f>$AB$14*AB34</f>
        <v>16</v>
      </c>
      <c r="AC33" s="9">
        <f>$AC$14*AC34</f>
        <v>0.74</v>
      </c>
      <c r="AD33" s="9">
        <f>$AD$14*AD34</f>
        <v>0.45</v>
      </c>
      <c r="AE33" s="9"/>
      <c r="AF33" s="10"/>
      <c r="AG33" s="10"/>
      <c r="AH33" s="7"/>
      <c r="AI33" s="7"/>
      <c r="AJ33" s="7"/>
      <c r="AK33" s="7"/>
      <c r="AL33" s="7"/>
      <c r="AM33" s="7"/>
      <c r="AN33" s="7"/>
      <c r="AO33" s="9">
        <f>$AO$14*AO34</f>
        <v>12</v>
      </c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8">
        <f>SUM(AB33:BS33)</f>
        <v>29.19</v>
      </c>
      <c r="BU33" s="7"/>
      <c r="BV33" s="7"/>
    </row>
    <row r="34" spans="1:74" s="6" customFormat="1" hidden="1" x14ac:dyDescent="0.25">
      <c r="A34" s="18"/>
      <c r="B34" s="7"/>
      <c r="C34" s="17"/>
      <c r="D34" s="7"/>
      <c r="E34" s="7"/>
      <c r="F34" s="11"/>
      <c r="G34" s="16"/>
      <c r="H34" s="11"/>
      <c r="I34" s="11"/>
      <c r="J34" s="11"/>
      <c r="K34" s="11"/>
      <c r="L34" s="11"/>
      <c r="M34" s="11"/>
      <c r="N34" s="11"/>
      <c r="O34" s="14"/>
      <c r="P34" s="15"/>
      <c r="Q34" s="14"/>
      <c r="R34" s="11"/>
      <c r="S34" s="11"/>
      <c r="T34" s="11"/>
      <c r="U34" s="13"/>
      <c r="V34" s="12"/>
      <c r="W34" s="11"/>
      <c r="X34" s="11"/>
      <c r="Y34" s="10"/>
      <c r="Z34" s="10"/>
      <c r="AA34" s="10"/>
      <c r="AB34" s="9">
        <v>1</v>
      </c>
      <c r="AC34" s="9">
        <v>1.8</v>
      </c>
      <c r="AD34" s="9">
        <v>2.5</v>
      </c>
      <c r="AE34" s="9"/>
      <c r="AF34" s="10"/>
      <c r="AG34" s="10"/>
      <c r="AH34" s="7"/>
      <c r="AI34" s="7"/>
      <c r="AJ34" s="7"/>
      <c r="AK34" s="7"/>
      <c r="AL34" s="7"/>
      <c r="AM34" s="7"/>
      <c r="AN34" s="7"/>
      <c r="AO34" s="9">
        <v>2</v>
      </c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8"/>
      <c r="BU34" s="7"/>
      <c r="BV34" s="7"/>
    </row>
    <row r="35" spans="1:74" ht="19.2" x14ac:dyDescent="0.25">
      <c r="A35" s="100">
        <v>11</v>
      </c>
      <c r="B35" s="32" t="s">
        <v>63</v>
      </c>
      <c r="C35" s="39" t="s">
        <v>183</v>
      </c>
      <c r="D35" s="65"/>
      <c r="E35" s="65">
        <v>8</v>
      </c>
      <c r="F35" s="130">
        <f>$AF$7</f>
        <v>6.98</v>
      </c>
      <c r="G35" s="38">
        <f>$AF$8</f>
        <v>3.46</v>
      </c>
      <c r="H35" s="20">
        <f>D35*F35</f>
        <v>0</v>
      </c>
      <c r="I35" s="20">
        <f>E35*G35</f>
        <v>27.68</v>
      </c>
      <c r="J35" s="20">
        <f>SUM(H35:I35)</f>
        <v>27.68</v>
      </c>
      <c r="K35" s="20">
        <f>J35*$K$14</f>
        <v>6.26</v>
      </c>
      <c r="L35" s="20">
        <f>(J35+K35)*$L$14</f>
        <v>13.58</v>
      </c>
      <c r="M35" s="20">
        <f>(J35+K35+L35)*$M$14</f>
        <v>14.35</v>
      </c>
      <c r="N35" s="20">
        <f>(J35+K35+L35)*$N$14</f>
        <v>16.63</v>
      </c>
      <c r="O35" s="20">
        <f>$BT$7*E35</f>
        <v>0.08</v>
      </c>
      <c r="P35" s="48">
        <v>0.2</v>
      </c>
      <c r="Q35" s="20">
        <f>BT35</f>
        <v>41.19</v>
      </c>
      <c r="R35" s="20">
        <f>J35+K35+L35+M35+N35+O35+P35+Q35</f>
        <v>119.97</v>
      </c>
      <c r="S35" s="20">
        <f>R35*$S$14</f>
        <v>9.6</v>
      </c>
      <c r="T35" s="20">
        <f>R35*$T$14</f>
        <v>23.99</v>
      </c>
      <c r="U35" s="37">
        <f>R35+S35</f>
        <v>130</v>
      </c>
      <c r="V35" s="36">
        <f>R35+T35</f>
        <v>144</v>
      </c>
      <c r="W35" s="20">
        <v>22.13</v>
      </c>
      <c r="X35" s="19">
        <v>133</v>
      </c>
      <c r="Y35" s="9"/>
      <c r="Z35" s="10"/>
      <c r="AA35" s="10"/>
      <c r="AB35" s="9">
        <f>$AB$14*AB36</f>
        <v>16</v>
      </c>
      <c r="AC35" s="9">
        <f>$AC$14*AC36</f>
        <v>0.74</v>
      </c>
      <c r="AD35" s="9">
        <f>$AD$14*AD36</f>
        <v>0.45</v>
      </c>
      <c r="AE35" s="9"/>
      <c r="AF35" s="10"/>
      <c r="AG35" s="10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9">
        <f>$AT$14*AT36</f>
        <v>24</v>
      </c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8">
        <f>SUM(AB35:BS35)</f>
        <v>41.19</v>
      </c>
      <c r="BU35" s="7"/>
      <c r="BV35" s="7"/>
    </row>
    <row r="36" spans="1:74" s="6" customFormat="1" hidden="1" x14ac:dyDescent="0.25">
      <c r="A36" s="18"/>
      <c r="B36" s="7"/>
      <c r="C36" s="17"/>
      <c r="D36" s="7"/>
      <c r="E36" s="7"/>
      <c r="F36" s="11"/>
      <c r="G36" s="16"/>
      <c r="H36" s="11"/>
      <c r="I36" s="11"/>
      <c r="J36" s="11"/>
      <c r="K36" s="11"/>
      <c r="L36" s="11"/>
      <c r="M36" s="11"/>
      <c r="N36" s="11"/>
      <c r="O36" s="14"/>
      <c r="P36" s="15"/>
      <c r="Q36" s="14"/>
      <c r="R36" s="11"/>
      <c r="S36" s="11"/>
      <c r="T36" s="11"/>
      <c r="U36" s="13"/>
      <c r="V36" s="12"/>
      <c r="W36" s="11"/>
      <c r="X36" s="11"/>
      <c r="Y36" s="10"/>
      <c r="Z36" s="10"/>
      <c r="AA36" s="10"/>
      <c r="AB36" s="9">
        <v>1</v>
      </c>
      <c r="AC36" s="9">
        <v>1.8</v>
      </c>
      <c r="AD36" s="9">
        <v>2.5</v>
      </c>
      <c r="AE36" s="9"/>
      <c r="AF36" s="10"/>
      <c r="AG36" s="10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9">
        <v>2</v>
      </c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8"/>
      <c r="BU36" s="7"/>
      <c r="BV36" s="7"/>
    </row>
    <row r="37" spans="1:74" ht="28.8" x14ac:dyDescent="0.25">
      <c r="A37" s="100">
        <v>12</v>
      </c>
      <c r="B37" s="32" t="s">
        <v>62</v>
      </c>
      <c r="C37" s="39" t="s">
        <v>61</v>
      </c>
      <c r="D37" s="32">
        <v>9</v>
      </c>
      <c r="E37" s="32"/>
      <c r="F37" s="130">
        <f>$AF$7</f>
        <v>6.98</v>
      </c>
      <c r="G37" s="38">
        <f>$AF$8</f>
        <v>3.46</v>
      </c>
      <c r="H37" s="20">
        <f>D37*F37</f>
        <v>62.82</v>
      </c>
      <c r="I37" s="20">
        <f>E37*G37</f>
        <v>0</v>
      </c>
      <c r="J37" s="20">
        <f>SUM(H37:I37)</f>
        <v>62.82</v>
      </c>
      <c r="K37" s="20">
        <f>J37*$K$14</f>
        <v>14.2</v>
      </c>
      <c r="L37" s="20">
        <f>(J37+K37)*$L$14</f>
        <v>30.81</v>
      </c>
      <c r="M37" s="20">
        <f>(J37+K37+L37)*$M$14</f>
        <v>32.56</v>
      </c>
      <c r="N37" s="20">
        <f>(J37+K37+L37)*$N$14</f>
        <v>37.74</v>
      </c>
      <c r="O37" s="20">
        <f>$BT$7*D37</f>
        <v>0.09</v>
      </c>
      <c r="P37" s="48">
        <v>0.2</v>
      </c>
      <c r="Q37" s="20">
        <f>BT37</f>
        <v>41.19</v>
      </c>
      <c r="R37" s="20">
        <f>J37+K37+L37+M37+N37+O37+P37+Q37</f>
        <v>219.61</v>
      </c>
      <c r="S37" s="20">
        <f>R37*$S$14</f>
        <v>17.57</v>
      </c>
      <c r="T37" s="20">
        <f>R37*$T$14</f>
        <v>43.92</v>
      </c>
      <c r="U37" s="37">
        <f>R37+S37</f>
        <v>237</v>
      </c>
      <c r="V37" s="36">
        <f>R37+T37</f>
        <v>264</v>
      </c>
      <c r="W37" s="20"/>
      <c r="X37" s="19"/>
      <c r="Y37" s="10"/>
      <c r="Z37" s="10"/>
      <c r="AA37" s="10"/>
      <c r="AB37" s="9">
        <f>$AB$14*AB38</f>
        <v>16</v>
      </c>
      <c r="AC37" s="9">
        <f>$AC$14*AC38</f>
        <v>0.74</v>
      </c>
      <c r="AD37" s="9">
        <f>$AD$14*AD38</f>
        <v>0.45</v>
      </c>
      <c r="AE37" s="9"/>
      <c r="AF37" s="10"/>
      <c r="AG37" s="10"/>
      <c r="AH37" s="9">
        <f>$AH$14*AH38</f>
        <v>24</v>
      </c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8">
        <f>SUM(AB37:BS37)</f>
        <v>41.19</v>
      </c>
      <c r="BU37" s="7"/>
      <c r="BV37" s="7"/>
    </row>
    <row r="38" spans="1:74" s="6" customFormat="1" hidden="1" x14ac:dyDescent="0.25">
      <c r="A38" s="18"/>
      <c r="B38" s="7"/>
      <c r="C38" s="17"/>
      <c r="D38" s="7"/>
      <c r="E38" s="7"/>
      <c r="F38" s="11"/>
      <c r="G38" s="16"/>
      <c r="H38" s="11"/>
      <c r="I38" s="11"/>
      <c r="J38" s="11"/>
      <c r="K38" s="11"/>
      <c r="L38" s="11"/>
      <c r="M38" s="11"/>
      <c r="N38" s="11"/>
      <c r="O38" s="14"/>
      <c r="P38" s="15"/>
      <c r="Q38" s="14"/>
      <c r="R38" s="11"/>
      <c r="S38" s="11"/>
      <c r="T38" s="11"/>
      <c r="U38" s="13"/>
      <c r="V38" s="12"/>
      <c r="W38" s="11"/>
      <c r="X38" s="11"/>
      <c r="Y38" s="10"/>
      <c r="Z38" s="10"/>
      <c r="AA38" s="10"/>
      <c r="AB38" s="9">
        <v>1</v>
      </c>
      <c r="AC38" s="9">
        <v>1.8</v>
      </c>
      <c r="AD38" s="9">
        <v>2.5</v>
      </c>
      <c r="AE38" s="9"/>
      <c r="AF38" s="10"/>
      <c r="AG38" s="10"/>
      <c r="AH38" s="9">
        <v>2</v>
      </c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8"/>
      <c r="BU38" s="7"/>
      <c r="BV38" s="7"/>
    </row>
    <row r="39" spans="1:74" s="40" customFormat="1" ht="19.2" x14ac:dyDescent="0.25">
      <c r="A39" s="100">
        <v>13</v>
      </c>
      <c r="B39" s="32" t="s">
        <v>60</v>
      </c>
      <c r="C39" s="44" t="s">
        <v>59</v>
      </c>
      <c r="D39" s="32">
        <v>2</v>
      </c>
      <c r="E39" s="32"/>
      <c r="F39" s="130">
        <f>$AF$7</f>
        <v>6.98</v>
      </c>
      <c r="G39" s="38">
        <f>$AF$8</f>
        <v>3.46</v>
      </c>
      <c r="H39" s="20">
        <f>D39*F39</f>
        <v>13.96</v>
      </c>
      <c r="I39" s="20">
        <f>E39*G39</f>
        <v>0</v>
      </c>
      <c r="J39" s="20">
        <f>SUM(H39:I39)</f>
        <v>13.96</v>
      </c>
      <c r="K39" s="20">
        <f>J39*$K$14</f>
        <v>3.15</v>
      </c>
      <c r="L39" s="20">
        <f>(J39+K39)*$L$14</f>
        <v>6.84</v>
      </c>
      <c r="M39" s="20">
        <f>(J39+K39+L39)*$M$14</f>
        <v>7.23</v>
      </c>
      <c r="N39" s="20">
        <f>(J39+K39+L39)*$N$14</f>
        <v>8.3800000000000008</v>
      </c>
      <c r="O39" s="20">
        <f>$BT$7*D39</f>
        <v>0.02</v>
      </c>
      <c r="P39" s="48">
        <v>0.2</v>
      </c>
      <c r="Q39" s="20">
        <f>BT39</f>
        <v>57.94</v>
      </c>
      <c r="R39" s="20">
        <f>J39+K39+L39+M39+N39+O39+P39+Q39</f>
        <v>97.72</v>
      </c>
      <c r="S39" s="20">
        <f>R39*$S$14</f>
        <v>7.82</v>
      </c>
      <c r="T39" s="20">
        <f>R39*$T$14</f>
        <v>19.54</v>
      </c>
      <c r="U39" s="37">
        <f>R39+S39</f>
        <v>106</v>
      </c>
      <c r="V39" s="36">
        <f>R39+T39</f>
        <v>117</v>
      </c>
      <c r="W39" s="20"/>
      <c r="X39" s="19"/>
      <c r="Y39" s="26"/>
      <c r="Z39" s="26"/>
      <c r="AA39" s="25"/>
      <c r="AB39" s="9">
        <f>$AB$14*AB40</f>
        <v>16</v>
      </c>
      <c r="AC39" s="24">
        <f>$AC$14*AC40</f>
        <v>0.74</v>
      </c>
      <c r="AD39" s="24">
        <f>$AD$14*AD40</f>
        <v>0.45</v>
      </c>
      <c r="AE39" s="24"/>
      <c r="AF39" s="25"/>
      <c r="AG39" s="25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4">
        <f>$AU$14*AU40</f>
        <v>40.75</v>
      </c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3">
        <f>SUM(AB39:BS39)</f>
        <v>57.94</v>
      </c>
      <c r="BU39" s="22"/>
      <c r="BV39" s="22"/>
    </row>
    <row r="40" spans="1:74" s="21" customFormat="1" hidden="1" x14ac:dyDescent="0.25">
      <c r="A40" s="18"/>
      <c r="B40" s="30"/>
      <c r="C40" s="31"/>
      <c r="D40" s="30"/>
      <c r="E40" s="30"/>
      <c r="F40" s="14"/>
      <c r="G40" s="29"/>
      <c r="H40" s="14"/>
      <c r="I40" s="14"/>
      <c r="J40" s="14"/>
      <c r="K40" s="14"/>
      <c r="L40" s="14"/>
      <c r="M40" s="14"/>
      <c r="N40" s="14"/>
      <c r="O40" s="14"/>
      <c r="P40" s="15"/>
      <c r="Q40" s="14"/>
      <c r="R40" s="14"/>
      <c r="S40" s="14"/>
      <c r="T40" s="14"/>
      <c r="U40" s="28"/>
      <c r="V40" s="27"/>
      <c r="W40" s="14"/>
      <c r="X40" s="14"/>
      <c r="Y40" s="26"/>
      <c r="Z40" s="26"/>
      <c r="AA40" s="25"/>
      <c r="AB40" s="24">
        <v>1</v>
      </c>
      <c r="AC40" s="24">
        <v>1.8</v>
      </c>
      <c r="AD40" s="24">
        <v>2.5</v>
      </c>
      <c r="AE40" s="24"/>
      <c r="AF40" s="25"/>
      <c r="AG40" s="25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4">
        <v>2</v>
      </c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3"/>
      <c r="BU40" s="22"/>
      <c r="BV40" s="22"/>
    </row>
    <row r="41" spans="1:74" s="40" customFormat="1" ht="19.2" x14ac:dyDescent="0.25">
      <c r="A41" s="100">
        <v>14</v>
      </c>
      <c r="B41" s="32" t="s">
        <v>58</v>
      </c>
      <c r="C41" s="44" t="s">
        <v>57</v>
      </c>
      <c r="D41" s="32">
        <v>2</v>
      </c>
      <c r="E41" s="32"/>
      <c r="F41" s="130">
        <f>$AF$7</f>
        <v>6.98</v>
      </c>
      <c r="G41" s="38">
        <f>$AF$8</f>
        <v>3.46</v>
      </c>
      <c r="H41" s="20">
        <f>D41*F41</f>
        <v>13.96</v>
      </c>
      <c r="I41" s="20">
        <f>E41*G41</f>
        <v>0</v>
      </c>
      <c r="J41" s="20">
        <f>SUM(H41:I41)</f>
        <v>13.96</v>
      </c>
      <c r="K41" s="20">
        <f>J41*$K$14</f>
        <v>3.15</v>
      </c>
      <c r="L41" s="20">
        <f>(J41+K41)*$L$14</f>
        <v>6.84</v>
      </c>
      <c r="M41" s="20">
        <f>(J41+K41+L41)*$M$14</f>
        <v>7.23</v>
      </c>
      <c r="N41" s="20">
        <f>(J41+K41+L41)*$N$14</f>
        <v>8.3800000000000008</v>
      </c>
      <c r="O41" s="20">
        <f>$BT$7*D41</f>
        <v>0.02</v>
      </c>
      <c r="P41" s="48">
        <v>0.2</v>
      </c>
      <c r="Q41" s="20">
        <f>BT41</f>
        <v>57.94</v>
      </c>
      <c r="R41" s="20">
        <f>J41+K41+L41+M41+N41+O41+P41+Q41</f>
        <v>97.72</v>
      </c>
      <c r="S41" s="20">
        <f>R41*$S$14</f>
        <v>7.82</v>
      </c>
      <c r="T41" s="20">
        <f>R41*$T$14</f>
        <v>19.54</v>
      </c>
      <c r="U41" s="37">
        <f>R41+S41</f>
        <v>106</v>
      </c>
      <c r="V41" s="36">
        <f>R41+T41</f>
        <v>117</v>
      </c>
      <c r="W41" s="20"/>
      <c r="X41" s="19"/>
      <c r="Y41" s="26"/>
      <c r="Z41" s="26"/>
      <c r="AA41" s="25"/>
      <c r="AB41" s="9">
        <f>$AB$14*AB42</f>
        <v>16</v>
      </c>
      <c r="AC41" s="24">
        <f>$AC$14*AC42</f>
        <v>0.74</v>
      </c>
      <c r="AD41" s="24">
        <f>$AD$14*AD42</f>
        <v>0.45</v>
      </c>
      <c r="AE41" s="24"/>
      <c r="AF41" s="25"/>
      <c r="AG41" s="25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4">
        <f>$AU$14*AU42</f>
        <v>40.75</v>
      </c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3">
        <f>SUM(AB41:BS41)</f>
        <v>57.94</v>
      </c>
      <c r="BU41" s="22"/>
      <c r="BV41" s="22"/>
    </row>
    <row r="42" spans="1:74" s="21" customFormat="1" hidden="1" x14ac:dyDescent="0.25">
      <c r="A42" s="18"/>
      <c r="B42" s="30"/>
      <c r="C42" s="31"/>
      <c r="D42" s="30"/>
      <c r="E42" s="30"/>
      <c r="F42" s="14"/>
      <c r="G42" s="29"/>
      <c r="H42" s="14"/>
      <c r="I42" s="14"/>
      <c r="J42" s="14"/>
      <c r="K42" s="14"/>
      <c r="L42" s="14"/>
      <c r="M42" s="14"/>
      <c r="N42" s="14"/>
      <c r="O42" s="14"/>
      <c r="P42" s="15"/>
      <c r="Q42" s="14"/>
      <c r="R42" s="14"/>
      <c r="S42" s="14"/>
      <c r="T42" s="14"/>
      <c r="U42" s="28"/>
      <c r="V42" s="27"/>
      <c r="W42" s="14"/>
      <c r="X42" s="14"/>
      <c r="Y42" s="26"/>
      <c r="Z42" s="26"/>
      <c r="AA42" s="25"/>
      <c r="AB42" s="24">
        <v>1</v>
      </c>
      <c r="AC42" s="24">
        <v>1.8</v>
      </c>
      <c r="AD42" s="24">
        <v>2.5</v>
      </c>
      <c r="AE42" s="24"/>
      <c r="AF42" s="25"/>
      <c r="AG42" s="25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4">
        <v>2</v>
      </c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3"/>
      <c r="BU42" s="22"/>
      <c r="BV42" s="22"/>
    </row>
    <row r="43" spans="1:74" ht="28.8" x14ac:dyDescent="0.25">
      <c r="A43" s="100">
        <v>15</v>
      </c>
      <c r="B43" s="32" t="s">
        <v>56</v>
      </c>
      <c r="C43" s="39" t="s">
        <v>55</v>
      </c>
      <c r="D43" s="32">
        <v>6</v>
      </c>
      <c r="E43" s="32"/>
      <c r="F43" s="130">
        <f>$AF$7</f>
        <v>6.98</v>
      </c>
      <c r="G43" s="38">
        <f>$AF$8</f>
        <v>3.46</v>
      </c>
      <c r="H43" s="20">
        <f>D43*F43</f>
        <v>41.88</v>
      </c>
      <c r="I43" s="20">
        <f>E43*G43</f>
        <v>0</v>
      </c>
      <c r="J43" s="20">
        <f>SUM(H43:I43)</f>
        <v>41.88</v>
      </c>
      <c r="K43" s="20">
        <f>J43*$K$14</f>
        <v>9.4600000000000009</v>
      </c>
      <c r="L43" s="20">
        <f>(J43+K43)*$L$14</f>
        <v>20.54</v>
      </c>
      <c r="M43" s="20">
        <f>(J43+K43+L43)*$M$14</f>
        <v>21.71</v>
      </c>
      <c r="N43" s="20">
        <f>(J43+K43+L43)*$N$14</f>
        <v>25.16</v>
      </c>
      <c r="O43" s="20">
        <f>$BT$7*D43</f>
        <v>0.06</v>
      </c>
      <c r="P43" s="48">
        <v>0.2</v>
      </c>
      <c r="Q43" s="20">
        <f>BT43</f>
        <v>40.950000000000003</v>
      </c>
      <c r="R43" s="20">
        <f>J43+K43+L43+M43+N43+O43+P43+Q43</f>
        <v>159.96</v>
      </c>
      <c r="S43" s="20">
        <f>R43*$S$14</f>
        <v>12.8</v>
      </c>
      <c r="T43" s="20">
        <f>R43*$T$14</f>
        <v>31.99</v>
      </c>
      <c r="U43" s="37">
        <f>R43+S43</f>
        <v>173</v>
      </c>
      <c r="V43" s="36">
        <f>R43+T43</f>
        <v>192</v>
      </c>
      <c r="W43" s="20"/>
      <c r="X43" s="19"/>
      <c r="Y43" s="10"/>
      <c r="Z43" s="10"/>
      <c r="AA43" s="10"/>
      <c r="AB43" s="9">
        <f>$AB$14*AB44</f>
        <v>16</v>
      </c>
      <c r="AC43" s="9">
        <f>$AC$14*AC44</f>
        <v>0.74</v>
      </c>
      <c r="AD43" s="9">
        <f>$AD$14*AD44</f>
        <v>0.45</v>
      </c>
      <c r="AE43" s="9"/>
      <c r="AF43" s="9"/>
      <c r="AG43" s="9">
        <f>$AG$14*AG44</f>
        <v>23.76</v>
      </c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8">
        <f>SUM(AB43:BS43)</f>
        <v>40.950000000000003</v>
      </c>
      <c r="BU43" s="7"/>
      <c r="BV43" s="7"/>
    </row>
    <row r="44" spans="1:74" s="6" customFormat="1" hidden="1" x14ac:dyDescent="0.25">
      <c r="A44" s="18"/>
      <c r="B44" s="7"/>
      <c r="C44" s="17"/>
      <c r="D44" s="7"/>
      <c r="E44" s="7"/>
      <c r="F44" s="11"/>
      <c r="G44" s="16"/>
      <c r="H44" s="11"/>
      <c r="I44" s="11"/>
      <c r="J44" s="11"/>
      <c r="K44" s="11"/>
      <c r="L44" s="11"/>
      <c r="M44" s="11"/>
      <c r="N44" s="11"/>
      <c r="O44" s="14"/>
      <c r="P44" s="15"/>
      <c r="Q44" s="14"/>
      <c r="R44" s="11"/>
      <c r="S44" s="11"/>
      <c r="T44" s="11"/>
      <c r="U44" s="13"/>
      <c r="V44" s="12"/>
      <c r="W44" s="11"/>
      <c r="X44" s="11"/>
      <c r="Y44" s="10"/>
      <c r="Z44" s="10"/>
      <c r="AA44" s="10"/>
      <c r="AB44" s="9">
        <v>1</v>
      </c>
      <c r="AC44" s="9">
        <v>1.8</v>
      </c>
      <c r="AD44" s="9">
        <v>2.5</v>
      </c>
      <c r="AE44" s="9"/>
      <c r="AF44" s="10"/>
      <c r="AG44" s="10">
        <v>2</v>
      </c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8"/>
      <c r="BU44" s="7"/>
      <c r="BV44" s="7"/>
    </row>
    <row r="45" spans="1:74" ht="28.8" x14ac:dyDescent="0.25">
      <c r="A45" s="100">
        <v>16</v>
      </c>
      <c r="B45" s="32" t="s">
        <v>54</v>
      </c>
      <c r="C45" s="39" t="s">
        <v>53</v>
      </c>
      <c r="D45" s="32">
        <v>6</v>
      </c>
      <c r="E45" s="32"/>
      <c r="F45" s="130">
        <f>$AF$7</f>
        <v>6.98</v>
      </c>
      <c r="G45" s="38">
        <f>$AF$8</f>
        <v>3.46</v>
      </c>
      <c r="H45" s="20">
        <f>D45*F45</f>
        <v>41.88</v>
      </c>
      <c r="I45" s="20">
        <f>E45*G45</f>
        <v>0</v>
      </c>
      <c r="J45" s="20">
        <f>SUM(H45:I45)</f>
        <v>41.88</v>
      </c>
      <c r="K45" s="20">
        <f>J45*$K$14</f>
        <v>9.4600000000000009</v>
      </c>
      <c r="L45" s="20">
        <f>(J45+K45)*$L$14</f>
        <v>20.54</v>
      </c>
      <c r="M45" s="20">
        <f>(J45+K45+L45)*$M$14</f>
        <v>21.71</v>
      </c>
      <c r="N45" s="20">
        <f>(J45+K45+L45)*$N$14</f>
        <v>25.16</v>
      </c>
      <c r="O45" s="20">
        <f>$BT$7*D45</f>
        <v>0.06</v>
      </c>
      <c r="P45" s="48">
        <v>0.2</v>
      </c>
      <c r="Q45" s="20">
        <f>BT45</f>
        <v>25.19</v>
      </c>
      <c r="R45" s="20">
        <f>J45+K45+L45+M45+N45+O45+P45+Q45</f>
        <v>144.19999999999999</v>
      </c>
      <c r="S45" s="20">
        <f>R45*$S$14</f>
        <v>11.54</v>
      </c>
      <c r="T45" s="20">
        <f>R45*$T$14</f>
        <v>28.84</v>
      </c>
      <c r="U45" s="37">
        <f>R45+S45</f>
        <v>156</v>
      </c>
      <c r="V45" s="36">
        <f>R45+T45</f>
        <v>173</v>
      </c>
      <c r="W45" s="20"/>
      <c r="X45" s="19"/>
      <c r="Y45" s="10"/>
      <c r="Z45" s="10"/>
      <c r="AA45" s="10"/>
      <c r="AB45" s="9">
        <f>$AB$14*AB46</f>
        <v>16</v>
      </c>
      <c r="AC45" s="9">
        <f>$AC$14*AC46</f>
        <v>0.74</v>
      </c>
      <c r="AD45" s="9">
        <f>$AD$14*AD46</f>
        <v>0.45</v>
      </c>
      <c r="AE45" s="9"/>
      <c r="AF45" s="9">
        <f>$AF$14*AF46</f>
        <v>8</v>
      </c>
      <c r="AG45" s="10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8">
        <f>SUM(AB45:BS45)</f>
        <v>25.19</v>
      </c>
      <c r="BU45" s="7"/>
      <c r="BV45" s="7"/>
    </row>
    <row r="46" spans="1:74" s="6" customFormat="1" hidden="1" x14ac:dyDescent="0.25">
      <c r="A46" s="18"/>
      <c r="B46" s="7"/>
      <c r="C46" s="17"/>
      <c r="D46" s="7"/>
      <c r="E46" s="7"/>
      <c r="F46" s="11"/>
      <c r="G46" s="16"/>
      <c r="H46" s="11"/>
      <c r="I46" s="11"/>
      <c r="J46" s="11"/>
      <c r="K46" s="11"/>
      <c r="L46" s="11"/>
      <c r="M46" s="11"/>
      <c r="N46" s="11"/>
      <c r="O46" s="14"/>
      <c r="P46" s="15"/>
      <c r="Q46" s="14"/>
      <c r="R46" s="11"/>
      <c r="S46" s="11"/>
      <c r="T46" s="11"/>
      <c r="U46" s="13"/>
      <c r="V46" s="12"/>
      <c r="W46" s="11"/>
      <c r="X46" s="11"/>
      <c r="Y46" s="10"/>
      <c r="Z46" s="10"/>
      <c r="AA46" s="10"/>
      <c r="AB46" s="9">
        <v>1</v>
      </c>
      <c r="AC46" s="9">
        <v>1.8</v>
      </c>
      <c r="AD46" s="9">
        <v>2.5</v>
      </c>
      <c r="AE46" s="9"/>
      <c r="AF46" s="9">
        <v>2</v>
      </c>
      <c r="AG46" s="10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8"/>
      <c r="BU46" s="7"/>
      <c r="BV46" s="7"/>
    </row>
    <row r="47" spans="1:74" ht="19.2" x14ac:dyDescent="0.25">
      <c r="A47" s="100">
        <v>17</v>
      </c>
      <c r="B47" s="32" t="s">
        <v>52</v>
      </c>
      <c r="C47" s="39" t="s">
        <v>51</v>
      </c>
      <c r="D47" s="32">
        <v>8</v>
      </c>
      <c r="E47" s="32"/>
      <c r="F47" s="130">
        <f>$AF$7</f>
        <v>6.98</v>
      </c>
      <c r="G47" s="38">
        <f>$AF$8</f>
        <v>3.46</v>
      </c>
      <c r="H47" s="20">
        <f>D47*F47</f>
        <v>55.84</v>
      </c>
      <c r="I47" s="20">
        <f>E47*G47</f>
        <v>0</v>
      </c>
      <c r="J47" s="20">
        <f>SUM(H47:I47)</f>
        <v>55.84</v>
      </c>
      <c r="K47" s="20">
        <f>J47*$K$14</f>
        <v>12.62</v>
      </c>
      <c r="L47" s="20">
        <f>(J47+K47)*$L$14</f>
        <v>27.38</v>
      </c>
      <c r="M47" s="20">
        <f>(J47+K47+L47)*$M$14</f>
        <v>28.94</v>
      </c>
      <c r="N47" s="20">
        <f>(J47+K47+L47)*$N$14</f>
        <v>33.54</v>
      </c>
      <c r="O47" s="20">
        <f>$BT$7*D47</f>
        <v>0.08</v>
      </c>
      <c r="P47" s="48">
        <v>0.2</v>
      </c>
      <c r="Q47" s="20">
        <f>BT47</f>
        <v>92.19</v>
      </c>
      <c r="R47" s="20">
        <f>J47+K47+L47+M47+N47+O47+P47+Q47</f>
        <v>250.79</v>
      </c>
      <c r="S47" s="20">
        <f>R47*$S$14</f>
        <v>20.059999999999999</v>
      </c>
      <c r="T47" s="20">
        <f>R47*$T$14</f>
        <v>50.16</v>
      </c>
      <c r="U47" s="37">
        <f>R47+S47</f>
        <v>271</v>
      </c>
      <c r="V47" s="36">
        <f>R47+T47</f>
        <v>301</v>
      </c>
      <c r="W47" s="20">
        <v>21.26</v>
      </c>
      <c r="X47" s="19">
        <v>128</v>
      </c>
      <c r="Y47" s="9"/>
      <c r="Z47" s="10"/>
      <c r="AA47" s="10"/>
      <c r="AB47" s="9">
        <f>$AB$14*AB48</f>
        <v>16</v>
      </c>
      <c r="AC47" s="9">
        <f>$AC$14*AC48</f>
        <v>0.74</v>
      </c>
      <c r="AD47" s="9">
        <f>$AD$14*AD48</f>
        <v>0.45</v>
      </c>
      <c r="AE47" s="9"/>
      <c r="AF47" s="10"/>
      <c r="AG47" s="10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9">
        <f>$AR$14*AR48</f>
        <v>75</v>
      </c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8">
        <f>SUM(AB47:BS47)</f>
        <v>92.19</v>
      </c>
      <c r="BU47" s="7"/>
      <c r="BV47" s="7"/>
    </row>
    <row r="48" spans="1:74" s="6" customFormat="1" hidden="1" x14ac:dyDescent="0.25">
      <c r="A48" s="18"/>
      <c r="B48" s="7"/>
      <c r="C48" s="17"/>
      <c r="D48" s="7"/>
      <c r="E48" s="7"/>
      <c r="F48" s="11"/>
      <c r="G48" s="16"/>
      <c r="H48" s="11"/>
      <c r="I48" s="11"/>
      <c r="J48" s="11"/>
      <c r="K48" s="11"/>
      <c r="L48" s="11"/>
      <c r="M48" s="11"/>
      <c r="N48" s="11"/>
      <c r="O48" s="14"/>
      <c r="P48" s="15"/>
      <c r="Q48" s="14"/>
      <c r="R48" s="11"/>
      <c r="S48" s="11"/>
      <c r="T48" s="11"/>
      <c r="U48" s="13"/>
      <c r="V48" s="12"/>
      <c r="W48" s="11"/>
      <c r="X48" s="11"/>
      <c r="Y48" s="10"/>
      <c r="Z48" s="10"/>
      <c r="AA48" s="10"/>
      <c r="AB48" s="9">
        <v>1</v>
      </c>
      <c r="AC48" s="9">
        <v>1.8</v>
      </c>
      <c r="AD48" s="9">
        <v>2.5</v>
      </c>
      <c r="AE48" s="9"/>
      <c r="AF48" s="10"/>
      <c r="AG48" s="10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9">
        <v>2</v>
      </c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8"/>
      <c r="BU48" s="7"/>
      <c r="BV48" s="7"/>
    </row>
    <row r="49" spans="1:74" s="40" customFormat="1" ht="19.2" x14ac:dyDescent="0.25">
      <c r="A49" s="100">
        <v>18</v>
      </c>
      <c r="B49" s="32" t="s">
        <v>50</v>
      </c>
      <c r="C49" s="44" t="s">
        <v>49</v>
      </c>
      <c r="D49" s="32">
        <v>9</v>
      </c>
      <c r="E49" s="32"/>
      <c r="F49" s="130">
        <f>$AF$7</f>
        <v>6.98</v>
      </c>
      <c r="G49" s="38">
        <f>$AF$8</f>
        <v>3.46</v>
      </c>
      <c r="H49" s="20">
        <f>D49*F49</f>
        <v>62.82</v>
      </c>
      <c r="I49" s="20">
        <f>E49*G49</f>
        <v>0</v>
      </c>
      <c r="J49" s="20">
        <f>SUM(H49:I49)</f>
        <v>62.82</v>
      </c>
      <c r="K49" s="20">
        <f>J49*$K$14</f>
        <v>14.2</v>
      </c>
      <c r="L49" s="20">
        <f>(J49+K49)*$L$14</f>
        <v>30.81</v>
      </c>
      <c r="M49" s="20">
        <f>(J49+K49+L49)*$M$14</f>
        <v>32.56</v>
      </c>
      <c r="N49" s="20">
        <f>(J49+K49+L49)*$N$14</f>
        <v>37.74</v>
      </c>
      <c r="O49" s="20">
        <f>$BT$7*D49</f>
        <v>0.09</v>
      </c>
      <c r="P49" s="48">
        <v>0.2</v>
      </c>
      <c r="Q49" s="20">
        <f>BT49</f>
        <v>60.94</v>
      </c>
      <c r="R49" s="20">
        <f>J49+K49+L49+M49+N49+O49+P49+Q49</f>
        <v>239.36</v>
      </c>
      <c r="S49" s="20">
        <f>R49*$S$14</f>
        <v>19.149999999999999</v>
      </c>
      <c r="T49" s="20">
        <f>R49*$T$14</f>
        <v>47.87</v>
      </c>
      <c r="U49" s="37">
        <f>R49+S49</f>
        <v>259</v>
      </c>
      <c r="V49" s="36">
        <f>R49+T49</f>
        <v>287</v>
      </c>
      <c r="W49" s="20"/>
      <c r="X49" s="19"/>
      <c r="Y49" s="26"/>
      <c r="Z49" s="26"/>
      <c r="AA49" s="25"/>
      <c r="AB49" s="9">
        <f>$AB$14*AB50</f>
        <v>16</v>
      </c>
      <c r="AC49" s="24">
        <f>$AC$14*AC50</f>
        <v>0.74</v>
      </c>
      <c r="AD49" s="24">
        <f>$AD$14*AD50</f>
        <v>0.45</v>
      </c>
      <c r="AE49" s="24"/>
      <c r="AF49" s="25"/>
      <c r="AG49" s="25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4">
        <f>$AV$14*AV50</f>
        <v>43.75</v>
      </c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3">
        <f>SUM(AB49:BS49)</f>
        <v>60.94</v>
      </c>
      <c r="BU49" s="22"/>
      <c r="BV49" s="22"/>
    </row>
    <row r="50" spans="1:74" s="21" customFormat="1" hidden="1" x14ac:dyDescent="0.25">
      <c r="A50" s="18"/>
      <c r="B50" s="30"/>
      <c r="C50" s="31"/>
      <c r="D50" s="30"/>
      <c r="E50" s="30"/>
      <c r="F50" s="14"/>
      <c r="G50" s="29"/>
      <c r="H50" s="14"/>
      <c r="I50" s="14"/>
      <c r="J50" s="14"/>
      <c r="K50" s="14"/>
      <c r="L50" s="14"/>
      <c r="M50" s="14"/>
      <c r="N50" s="14"/>
      <c r="O50" s="14"/>
      <c r="P50" s="15"/>
      <c r="Q50" s="14"/>
      <c r="R50" s="14"/>
      <c r="S50" s="14"/>
      <c r="T50" s="14"/>
      <c r="U50" s="28"/>
      <c r="V50" s="27"/>
      <c r="W50" s="14"/>
      <c r="X50" s="14"/>
      <c r="Y50" s="26"/>
      <c r="Z50" s="26"/>
      <c r="AA50" s="25"/>
      <c r="AB50" s="24">
        <v>1</v>
      </c>
      <c r="AC50" s="24">
        <v>1.8</v>
      </c>
      <c r="AD50" s="24">
        <v>2.5</v>
      </c>
      <c r="AE50" s="24"/>
      <c r="AF50" s="25"/>
      <c r="AG50" s="25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4">
        <v>1</v>
      </c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3"/>
      <c r="BU50" s="22"/>
      <c r="BV50" s="22"/>
    </row>
    <row r="51" spans="1:74" s="40" customFormat="1" ht="28.8" x14ac:dyDescent="0.25">
      <c r="A51" s="100">
        <v>19</v>
      </c>
      <c r="B51" s="32" t="s">
        <v>48</v>
      </c>
      <c r="C51" s="44" t="s">
        <v>47</v>
      </c>
      <c r="D51" s="32">
        <v>4</v>
      </c>
      <c r="E51" s="32"/>
      <c r="F51" s="130">
        <f>$AF$7</f>
        <v>6.98</v>
      </c>
      <c r="G51" s="38">
        <f>$AF$8</f>
        <v>3.46</v>
      </c>
      <c r="H51" s="20">
        <f>D51*F51</f>
        <v>27.92</v>
      </c>
      <c r="I51" s="20">
        <f>E51*G51</f>
        <v>0</v>
      </c>
      <c r="J51" s="20">
        <f>SUM(H51:I51)</f>
        <v>27.92</v>
      </c>
      <c r="K51" s="20">
        <f>J51*$K$14</f>
        <v>6.31</v>
      </c>
      <c r="L51" s="20">
        <f>(J51+K51)*$L$14</f>
        <v>13.69</v>
      </c>
      <c r="M51" s="20">
        <f>(J51+K51+L51)*$M$14</f>
        <v>14.47</v>
      </c>
      <c r="N51" s="20">
        <f>(J51+K51+L51)*$N$14</f>
        <v>16.77</v>
      </c>
      <c r="O51" s="20">
        <f>$BT$7*D51</f>
        <v>0.04</v>
      </c>
      <c r="P51" s="48">
        <v>0.2</v>
      </c>
      <c r="Q51" s="20">
        <f>BT51</f>
        <v>79.69</v>
      </c>
      <c r="R51" s="20">
        <f>J51+K51+L51+M51+N51+O51+P51+Q51</f>
        <v>159.09</v>
      </c>
      <c r="S51" s="20">
        <f>R51*$S$14</f>
        <v>12.73</v>
      </c>
      <c r="T51" s="20">
        <f>R51*$T$14</f>
        <v>31.82</v>
      </c>
      <c r="U51" s="37">
        <f>R51+S51</f>
        <v>172</v>
      </c>
      <c r="V51" s="36">
        <f>R51+T51</f>
        <v>191</v>
      </c>
      <c r="W51" s="20"/>
      <c r="X51" s="19"/>
      <c r="Y51" s="26"/>
      <c r="Z51" s="26"/>
      <c r="AA51" s="25"/>
      <c r="AB51" s="9">
        <f>$AB$14*AB52</f>
        <v>16</v>
      </c>
      <c r="AC51" s="24">
        <f>$AC$14*AC52</f>
        <v>0.74</v>
      </c>
      <c r="AD51" s="24">
        <f>$AD$14*AD52</f>
        <v>0.45</v>
      </c>
      <c r="AE51" s="24"/>
      <c r="AF51" s="25"/>
      <c r="AG51" s="25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4">
        <f>$AW$14*AW52</f>
        <v>62.5</v>
      </c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3">
        <f>SUM(AB51:BS51)</f>
        <v>79.69</v>
      </c>
      <c r="BU51" s="22"/>
      <c r="BV51" s="22"/>
    </row>
    <row r="52" spans="1:74" s="21" customFormat="1" hidden="1" x14ac:dyDescent="0.25">
      <c r="A52" s="18"/>
      <c r="B52" s="30"/>
      <c r="C52" s="31"/>
      <c r="D52" s="30"/>
      <c r="E52" s="30"/>
      <c r="F52" s="14"/>
      <c r="G52" s="29"/>
      <c r="H52" s="14"/>
      <c r="I52" s="14"/>
      <c r="J52" s="14"/>
      <c r="K52" s="14"/>
      <c r="L52" s="14"/>
      <c r="M52" s="14"/>
      <c r="N52" s="14"/>
      <c r="O52" s="14"/>
      <c r="P52" s="15"/>
      <c r="Q52" s="14"/>
      <c r="R52" s="14"/>
      <c r="S52" s="14"/>
      <c r="T52" s="14"/>
      <c r="U52" s="28"/>
      <c r="V52" s="27"/>
      <c r="W52" s="14"/>
      <c r="X52" s="14"/>
      <c r="Y52" s="26"/>
      <c r="Z52" s="26"/>
      <c r="AA52" s="25"/>
      <c r="AB52" s="24">
        <v>1</v>
      </c>
      <c r="AC52" s="24">
        <v>1.8</v>
      </c>
      <c r="AD52" s="24">
        <v>2.5</v>
      </c>
      <c r="AE52" s="24"/>
      <c r="AF52" s="25"/>
      <c r="AG52" s="25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4">
        <v>1</v>
      </c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3"/>
      <c r="BU52" s="22"/>
      <c r="BV52" s="22"/>
    </row>
    <row r="53" spans="1:74" s="40" customFormat="1" ht="28.8" x14ac:dyDescent="0.25">
      <c r="A53" s="100">
        <v>20</v>
      </c>
      <c r="B53" s="32" t="s">
        <v>46</v>
      </c>
      <c r="C53" s="44" t="s">
        <v>45</v>
      </c>
      <c r="D53" s="32"/>
      <c r="E53" s="32">
        <v>5</v>
      </c>
      <c r="F53" s="130">
        <f>$AF$7</f>
        <v>6.98</v>
      </c>
      <c r="G53" s="38">
        <f>$AF$8</f>
        <v>3.46</v>
      </c>
      <c r="H53" s="20">
        <f>D53*F53</f>
        <v>0</v>
      </c>
      <c r="I53" s="20">
        <f>E53*G53</f>
        <v>17.3</v>
      </c>
      <c r="J53" s="20">
        <f>SUM(H53:I53)</f>
        <v>17.3</v>
      </c>
      <c r="K53" s="20">
        <f>J53*$K$14</f>
        <v>3.91</v>
      </c>
      <c r="L53" s="20">
        <f>(J53+K53)*$L$14</f>
        <v>8.48</v>
      </c>
      <c r="M53" s="20">
        <f>(J53+K53+L53)*$M$14</f>
        <v>8.9700000000000006</v>
      </c>
      <c r="N53" s="20">
        <f>(J53+K53+L53)*$N$14</f>
        <v>10.39</v>
      </c>
      <c r="O53" s="20">
        <f>$BT$7*E53</f>
        <v>0.05</v>
      </c>
      <c r="P53" s="48">
        <v>0.2</v>
      </c>
      <c r="Q53" s="20">
        <f>BT53</f>
        <v>107.19</v>
      </c>
      <c r="R53" s="20">
        <f>J53+K53+L53+M53+N53+O53+P53+Q53</f>
        <v>156.49</v>
      </c>
      <c r="S53" s="20">
        <f>R53*$S$14</f>
        <v>12.52</v>
      </c>
      <c r="T53" s="20">
        <f>R53*$T$14</f>
        <v>31.3</v>
      </c>
      <c r="U53" s="37">
        <f>R53+S53</f>
        <v>169</v>
      </c>
      <c r="V53" s="36">
        <f>R53+T53</f>
        <v>188</v>
      </c>
      <c r="W53" s="20"/>
      <c r="X53" s="19"/>
      <c r="Y53" s="26"/>
      <c r="Z53" s="26"/>
      <c r="AA53" s="25"/>
      <c r="AB53" s="9">
        <f>$AB$14*AB54</f>
        <v>16</v>
      </c>
      <c r="AC53" s="24">
        <f>$AC$14*AC54</f>
        <v>0.74</v>
      </c>
      <c r="AD53" s="24">
        <f>$AD$14*AD54</f>
        <v>0.45</v>
      </c>
      <c r="AE53" s="24"/>
      <c r="AF53" s="25"/>
      <c r="AG53" s="25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4">
        <f>$AX$14*AX54</f>
        <v>90</v>
      </c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3">
        <f>SUM(AB53:BS53)</f>
        <v>107.19</v>
      </c>
      <c r="BU53" s="22"/>
      <c r="BV53" s="22"/>
    </row>
    <row r="54" spans="1:74" s="21" customFormat="1" hidden="1" x14ac:dyDescent="0.25">
      <c r="A54" s="18"/>
      <c r="B54" s="30"/>
      <c r="C54" s="31"/>
      <c r="D54" s="30"/>
      <c r="E54" s="30"/>
      <c r="F54" s="14"/>
      <c r="G54" s="29"/>
      <c r="H54" s="14"/>
      <c r="I54" s="14"/>
      <c r="J54" s="14"/>
      <c r="K54" s="14"/>
      <c r="L54" s="14"/>
      <c r="M54" s="14"/>
      <c r="N54" s="14"/>
      <c r="O54" s="14"/>
      <c r="P54" s="15"/>
      <c r="Q54" s="14"/>
      <c r="R54" s="14"/>
      <c r="S54" s="14"/>
      <c r="T54" s="14"/>
      <c r="U54" s="28"/>
      <c r="V54" s="27"/>
      <c r="W54" s="14"/>
      <c r="X54" s="14"/>
      <c r="Y54" s="26"/>
      <c r="Z54" s="26"/>
      <c r="AA54" s="25"/>
      <c r="AB54" s="24">
        <v>1</v>
      </c>
      <c r="AC54" s="24">
        <v>1.8</v>
      </c>
      <c r="AD54" s="24">
        <v>2.5</v>
      </c>
      <c r="AE54" s="24"/>
      <c r="AF54" s="25"/>
      <c r="AG54" s="25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4">
        <v>1</v>
      </c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3"/>
      <c r="BU54" s="22"/>
      <c r="BV54" s="22"/>
    </row>
    <row r="55" spans="1:74" s="40" customFormat="1" ht="19.2" x14ac:dyDescent="0.25">
      <c r="A55" s="100">
        <v>21</v>
      </c>
      <c r="B55" s="32" t="s">
        <v>44</v>
      </c>
      <c r="C55" s="44" t="s">
        <v>43</v>
      </c>
      <c r="D55" s="32"/>
      <c r="E55" s="32">
        <v>6</v>
      </c>
      <c r="F55" s="130">
        <f>$AF$7</f>
        <v>6.98</v>
      </c>
      <c r="G55" s="38">
        <f>$AF$8</f>
        <v>3.46</v>
      </c>
      <c r="H55" s="20">
        <f>D55*F55</f>
        <v>0</v>
      </c>
      <c r="I55" s="20">
        <f>E55*G55</f>
        <v>20.76</v>
      </c>
      <c r="J55" s="20">
        <f>SUM(H55:I55)</f>
        <v>20.76</v>
      </c>
      <c r="K55" s="20">
        <f>J55*$K$14</f>
        <v>4.6900000000000004</v>
      </c>
      <c r="L55" s="20">
        <f>(J55+K55)*$L$14</f>
        <v>10.18</v>
      </c>
      <c r="M55" s="20">
        <f>(J55+K55+L55)*$M$14</f>
        <v>10.76</v>
      </c>
      <c r="N55" s="20">
        <f>(J55+K55+L55)*$N$14</f>
        <v>12.47</v>
      </c>
      <c r="O55" s="20">
        <f>$BT$7*E55</f>
        <v>0.06</v>
      </c>
      <c r="P55" s="48">
        <v>0.2</v>
      </c>
      <c r="Q55" s="20">
        <f>BT55</f>
        <v>29.21</v>
      </c>
      <c r="R55" s="20">
        <f>J55+K55+L55+M55+N55+O55+P55+Q55</f>
        <v>88.33</v>
      </c>
      <c r="S55" s="20">
        <f>R55*$S$14</f>
        <v>7.07</v>
      </c>
      <c r="T55" s="20">
        <f>R55*$T$14</f>
        <v>17.670000000000002</v>
      </c>
      <c r="U55" s="37">
        <f>R55+S55</f>
        <v>95</v>
      </c>
      <c r="V55" s="36">
        <f>R55+T55</f>
        <v>106</v>
      </c>
      <c r="W55" s="20"/>
      <c r="X55" s="19"/>
      <c r="Y55" s="26"/>
      <c r="Z55" s="26"/>
      <c r="AA55" s="25"/>
      <c r="AB55" s="9">
        <f>$AB$14*AB56</f>
        <v>16</v>
      </c>
      <c r="AC55" s="24">
        <f>$AC$14*AC56</f>
        <v>0.74</v>
      </c>
      <c r="AD55" s="24">
        <f>$AD$14*AD56</f>
        <v>0.45</v>
      </c>
      <c r="AE55" s="24"/>
      <c r="AF55" s="25"/>
      <c r="AG55" s="25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4">
        <f>$AY$14*AY56</f>
        <v>12.02</v>
      </c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3">
        <f>SUM(AB55:BS55)</f>
        <v>29.21</v>
      </c>
      <c r="BU55" s="22"/>
      <c r="BV55" s="22"/>
    </row>
    <row r="56" spans="1:74" s="21" customFormat="1" hidden="1" x14ac:dyDescent="0.25">
      <c r="A56" s="18"/>
      <c r="B56" s="30"/>
      <c r="C56" s="31"/>
      <c r="D56" s="30"/>
      <c r="E56" s="30"/>
      <c r="F56" s="14"/>
      <c r="G56" s="29"/>
      <c r="H56" s="14"/>
      <c r="I56" s="14"/>
      <c r="J56" s="14"/>
      <c r="K56" s="14"/>
      <c r="L56" s="14"/>
      <c r="M56" s="14"/>
      <c r="N56" s="14"/>
      <c r="O56" s="14"/>
      <c r="P56" s="15"/>
      <c r="Q56" s="14"/>
      <c r="R56" s="14"/>
      <c r="S56" s="14"/>
      <c r="T56" s="14"/>
      <c r="U56" s="28"/>
      <c r="V56" s="27"/>
      <c r="W56" s="14"/>
      <c r="X56" s="14"/>
      <c r="Y56" s="26"/>
      <c r="Z56" s="26"/>
      <c r="AA56" s="25"/>
      <c r="AB56" s="24">
        <v>1</v>
      </c>
      <c r="AC56" s="24">
        <v>1.8</v>
      </c>
      <c r="AD56" s="24">
        <v>2.5</v>
      </c>
      <c r="AE56" s="24"/>
      <c r="AF56" s="25"/>
      <c r="AG56" s="25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4">
        <v>1</v>
      </c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3"/>
      <c r="BU56" s="22"/>
      <c r="BV56" s="22"/>
    </row>
    <row r="57" spans="1:74" s="40" customFormat="1" ht="19.2" x14ac:dyDescent="0.25">
      <c r="A57" s="100">
        <v>22</v>
      </c>
      <c r="B57" s="32" t="s">
        <v>42</v>
      </c>
      <c r="C57" s="44" t="s">
        <v>41</v>
      </c>
      <c r="D57" s="32">
        <v>8</v>
      </c>
      <c r="E57" s="32"/>
      <c r="F57" s="130">
        <f>$AF$7</f>
        <v>6.98</v>
      </c>
      <c r="G57" s="38">
        <f>$AF$8</f>
        <v>3.46</v>
      </c>
      <c r="H57" s="20">
        <f>D57*F57</f>
        <v>55.84</v>
      </c>
      <c r="I57" s="20">
        <f>E57*G57</f>
        <v>0</v>
      </c>
      <c r="J57" s="20">
        <f>SUM(H57:I57)</f>
        <v>55.84</v>
      </c>
      <c r="K57" s="20">
        <f>J57*$K$14</f>
        <v>12.62</v>
      </c>
      <c r="L57" s="20">
        <f>(J57+K57)*$L$14</f>
        <v>27.38</v>
      </c>
      <c r="M57" s="20">
        <f>(J57+K57+L57)*$M$14</f>
        <v>28.94</v>
      </c>
      <c r="N57" s="20">
        <f>(J57+K57+L57)*$N$14</f>
        <v>33.54</v>
      </c>
      <c r="O57" s="20">
        <f>$BT$7*D57</f>
        <v>0.08</v>
      </c>
      <c r="P57" s="48">
        <v>0.2</v>
      </c>
      <c r="Q57" s="20">
        <f>BT57</f>
        <v>92.19</v>
      </c>
      <c r="R57" s="20">
        <f>J57+K57+L57+M57+N57+O57+P57+Q57</f>
        <v>250.79</v>
      </c>
      <c r="S57" s="20">
        <f>R57*$S$14</f>
        <v>20.059999999999999</v>
      </c>
      <c r="T57" s="20">
        <f>R57*$T$14</f>
        <v>50.16</v>
      </c>
      <c r="U57" s="37">
        <f>R57+S57</f>
        <v>271</v>
      </c>
      <c r="V57" s="36">
        <f>R57+T57</f>
        <v>301</v>
      </c>
      <c r="W57" s="20"/>
      <c r="X57" s="19"/>
      <c r="Y57" s="26"/>
      <c r="Z57" s="26"/>
      <c r="AA57" s="25"/>
      <c r="AB57" s="9">
        <f>$AB$14*AB58</f>
        <v>16</v>
      </c>
      <c r="AC57" s="24">
        <f>$AC$14*AC58</f>
        <v>0.74</v>
      </c>
      <c r="AD57" s="24">
        <f>$AD$14*AD58</f>
        <v>0.45</v>
      </c>
      <c r="AE57" s="24"/>
      <c r="AF57" s="25"/>
      <c r="AG57" s="25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4">
        <f>$AR$14*AR58</f>
        <v>75</v>
      </c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3">
        <f>SUM(AB57:BS57)</f>
        <v>92.19</v>
      </c>
      <c r="BU57" s="22"/>
      <c r="BV57" s="22"/>
    </row>
    <row r="58" spans="1:74" s="21" customFormat="1" hidden="1" x14ac:dyDescent="0.25">
      <c r="A58" s="18"/>
      <c r="B58" s="30"/>
      <c r="C58" s="31"/>
      <c r="D58" s="30"/>
      <c r="E58" s="30"/>
      <c r="F58" s="14"/>
      <c r="G58" s="29"/>
      <c r="H58" s="14"/>
      <c r="I58" s="14"/>
      <c r="J58" s="14"/>
      <c r="K58" s="14"/>
      <c r="L58" s="14"/>
      <c r="M58" s="14"/>
      <c r="N58" s="14"/>
      <c r="O58" s="14"/>
      <c r="P58" s="15"/>
      <c r="Q58" s="14"/>
      <c r="R58" s="14"/>
      <c r="S58" s="14"/>
      <c r="T58" s="14"/>
      <c r="U58" s="28"/>
      <c r="V58" s="27"/>
      <c r="W58" s="14"/>
      <c r="X58" s="14"/>
      <c r="Y58" s="26"/>
      <c r="Z58" s="26"/>
      <c r="AA58" s="25"/>
      <c r="AB58" s="24">
        <v>1</v>
      </c>
      <c r="AC58" s="24">
        <v>1.8</v>
      </c>
      <c r="AD58" s="24">
        <v>2.5</v>
      </c>
      <c r="AE58" s="24"/>
      <c r="AF58" s="25"/>
      <c r="AG58" s="25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4">
        <v>2</v>
      </c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3"/>
      <c r="BU58" s="22"/>
      <c r="BV58" s="22"/>
    </row>
    <row r="59" spans="1:74" s="40" customFormat="1" ht="19.2" x14ac:dyDescent="0.25">
      <c r="A59" s="100">
        <v>23</v>
      </c>
      <c r="B59" s="32" t="s">
        <v>40</v>
      </c>
      <c r="C59" s="44" t="s">
        <v>39</v>
      </c>
      <c r="D59" s="32">
        <v>2</v>
      </c>
      <c r="E59" s="32">
        <v>2</v>
      </c>
      <c r="F59" s="130">
        <f>$AF$7</f>
        <v>6.98</v>
      </c>
      <c r="G59" s="38">
        <f>$AF$8</f>
        <v>3.46</v>
      </c>
      <c r="H59" s="20">
        <f>D59*F59</f>
        <v>13.96</v>
      </c>
      <c r="I59" s="20">
        <f>E59*G59</f>
        <v>6.92</v>
      </c>
      <c r="J59" s="20">
        <f>SUM(H59:I59)</f>
        <v>20.88</v>
      </c>
      <c r="K59" s="20">
        <f>J59*$K$14</f>
        <v>4.72</v>
      </c>
      <c r="L59" s="20">
        <f>(J59+K59)*$L$14</f>
        <v>10.24</v>
      </c>
      <c r="M59" s="20">
        <f>(J59+K59+L59)*$M$14</f>
        <v>10.82</v>
      </c>
      <c r="N59" s="20">
        <f>(J59+K59+L59)*$N$14</f>
        <v>12.54</v>
      </c>
      <c r="O59" s="20">
        <f>$BT$7*(D59+E59)</f>
        <v>0.04</v>
      </c>
      <c r="P59" s="48">
        <v>0.2</v>
      </c>
      <c r="Q59" s="20">
        <f>BT59</f>
        <v>17.190000000000001</v>
      </c>
      <c r="R59" s="20">
        <f>J59+K59+L59+M59+N59+O59+P59+Q59</f>
        <v>76.63</v>
      </c>
      <c r="S59" s="20">
        <f>R59*$S$14</f>
        <v>6.13</v>
      </c>
      <c r="T59" s="20">
        <f>R59*$T$14</f>
        <v>15.33</v>
      </c>
      <c r="U59" s="37">
        <f>R59+S59</f>
        <v>83</v>
      </c>
      <c r="V59" s="36">
        <f>R59+T59</f>
        <v>92</v>
      </c>
      <c r="W59" s="20">
        <v>12.98</v>
      </c>
      <c r="X59" s="19">
        <v>78</v>
      </c>
      <c r="Y59" s="9"/>
      <c r="Z59" s="34"/>
      <c r="AA59" s="42"/>
      <c r="AB59" s="9">
        <f>$AB$14*AB60</f>
        <v>16</v>
      </c>
      <c r="AC59" s="43">
        <f>$AC$14*AC60</f>
        <v>0.74</v>
      </c>
      <c r="AD59" s="43">
        <f>$AD$14*AD60</f>
        <v>0.45</v>
      </c>
      <c r="AE59" s="43"/>
      <c r="AF59" s="42"/>
      <c r="AG59" s="42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23">
        <f>SUM(AB59:BS59)</f>
        <v>17.190000000000001</v>
      </c>
      <c r="BU59" s="41"/>
      <c r="BV59" s="41"/>
    </row>
    <row r="60" spans="1:74" s="40" customFormat="1" hidden="1" x14ac:dyDescent="0.25">
      <c r="A60" s="18"/>
      <c r="B60" s="32"/>
      <c r="C60" s="44"/>
      <c r="D60" s="32"/>
      <c r="E60" s="32"/>
      <c r="F60" s="20"/>
      <c r="G60" s="38"/>
      <c r="H60" s="20"/>
      <c r="I60" s="20"/>
      <c r="J60" s="20"/>
      <c r="K60" s="20"/>
      <c r="L60" s="20"/>
      <c r="M60" s="20"/>
      <c r="N60" s="20"/>
      <c r="O60" s="14"/>
      <c r="P60" s="15"/>
      <c r="Q60" s="14"/>
      <c r="R60" s="20"/>
      <c r="S60" s="20"/>
      <c r="T60" s="20"/>
      <c r="U60" s="37"/>
      <c r="V60" s="36"/>
      <c r="W60" s="20"/>
      <c r="X60" s="20"/>
      <c r="Y60" s="34"/>
      <c r="Z60" s="34"/>
      <c r="AA60" s="42"/>
      <c r="AB60" s="43">
        <v>1</v>
      </c>
      <c r="AC60" s="43">
        <v>1.8</v>
      </c>
      <c r="AD60" s="43">
        <v>2.5</v>
      </c>
      <c r="AE60" s="43"/>
      <c r="AF60" s="42"/>
      <c r="AG60" s="42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41"/>
      <c r="BL60" s="41"/>
      <c r="BM60" s="41"/>
      <c r="BN60" s="41"/>
      <c r="BO60" s="41"/>
      <c r="BP60" s="41"/>
      <c r="BQ60" s="41"/>
      <c r="BR60" s="41"/>
      <c r="BS60" s="41"/>
      <c r="BT60" s="23"/>
      <c r="BU60" s="41"/>
      <c r="BV60" s="41"/>
    </row>
    <row r="61" spans="1:74" s="40" customFormat="1" ht="19.2" x14ac:dyDescent="0.25">
      <c r="A61" s="100">
        <v>24</v>
      </c>
      <c r="B61" s="32" t="s">
        <v>38</v>
      </c>
      <c r="C61" s="44" t="s">
        <v>37</v>
      </c>
      <c r="D61" s="32">
        <v>7</v>
      </c>
      <c r="E61" s="32"/>
      <c r="F61" s="130">
        <f>$AF$7</f>
        <v>6.98</v>
      </c>
      <c r="G61" s="38">
        <f>$AF$8</f>
        <v>3.46</v>
      </c>
      <c r="H61" s="66">
        <f>D61*F61</f>
        <v>48.86</v>
      </c>
      <c r="I61" s="66">
        <f>E61*G61</f>
        <v>0</v>
      </c>
      <c r="J61" s="66">
        <f>SUM(H61:I61)</f>
        <v>48.86</v>
      </c>
      <c r="K61" s="66">
        <f>J61*$K$14</f>
        <v>11.04</v>
      </c>
      <c r="L61" s="66">
        <f>(J61+K61)*$L$14</f>
        <v>23.96</v>
      </c>
      <c r="M61" s="66">
        <f>(J61+K61+L61)*$M$14</f>
        <v>25.33</v>
      </c>
      <c r="N61" s="66">
        <f>(J61+K61+L61)*$N$14</f>
        <v>29.35</v>
      </c>
      <c r="O61" s="66">
        <f>$BT$7*D61</f>
        <v>7.0000000000000007E-2</v>
      </c>
      <c r="P61" s="59">
        <v>0.2</v>
      </c>
      <c r="Q61" s="66">
        <f>BT61</f>
        <v>129.4</v>
      </c>
      <c r="R61" s="66">
        <f>J61+K61+L61+M61+N61+O61+P61+Q61</f>
        <v>268.20999999999998</v>
      </c>
      <c r="S61" s="66">
        <f>R61*$S$14</f>
        <v>21.46</v>
      </c>
      <c r="T61" s="66">
        <f>R61*$T$14</f>
        <v>53.64</v>
      </c>
      <c r="U61" s="68">
        <f>R61+S61</f>
        <v>290</v>
      </c>
      <c r="V61" s="67">
        <f>R61+T61</f>
        <v>322</v>
      </c>
      <c r="W61" s="66">
        <v>28.08</v>
      </c>
      <c r="X61" s="19">
        <v>168</v>
      </c>
      <c r="Y61" s="9"/>
      <c r="Z61" s="26"/>
      <c r="AA61" s="25"/>
      <c r="AB61" s="9">
        <f>$AB$14*AB62</f>
        <v>16</v>
      </c>
      <c r="AC61" s="24">
        <f>$AC$14*AC62</f>
        <v>0.74</v>
      </c>
      <c r="AD61" s="24">
        <f>$AD$14*AD62</f>
        <v>0.45</v>
      </c>
      <c r="AE61" s="24"/>
      <c r="AF61" s="25"/>
      <c r="AG61" s="25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4">
        <f>$AZ$14*AZ62</f>
        <v>8.3000000000000007</v>
      </c>
      <c r="BA61" s="24">
        <f>$BA$14*BA62</f>
        <v>13.63</v>
      </c>
      <c r="BB61" s="24">
        <f>$BB$14*BB62</f>
        <v>18.28</v>
      </c>
      <c r="BC61" s="24">
        <f>$BC$14*BC62</f>
        <v>72</v>
      </c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3">
        <f>SUM(AB61:BS61)</f>
        <v>129.4</v>
      </c>
      <c r="BU61" s="22"/>
      <c r="BV61" s="22"/>
    </row>
    <row r="62" spans="1:74" s="21" customFormat="1" hidden="1" x14ac:dyDescent="0.25">
      <c r="A62" s="18"/>
      <c r="B62" s="30"/>
      <c r="C62" s="31"/>
      <c r="D62" s="30"/>
      <c r="E62" s="30"/>
      <c r="F62" s="14"/>
      <c r="G62" s="29"/>
      <c r="H62" s="14"/>
      <c r="I62" s="14"/>
      <c r="J62" s="14"/>
      <c r="K62" s="14"/>
      <c r="L62" s="14"/>
      <c r="M62" s="14"/>
      <c r="N62" s="14"/>
      <c r="O62" s="14"/>
      <c r="P62" s="15"/>
      <c r="Q62" s="14"/>
      <c r="R62" s="14"/>
      <c r="S62" s="14"/>
      <c r="T62" s="14"/>
      <c r="U62" s="28"/>
      <c r="V62" s="27"/>
      <c r="W62" s="14"/>
      <c r="X62" s="14"/>
      <c r="Y62" s="26"/>
      <c r="Z62" s="26"/>
      <c r="AA62" s="25"/>
      <c r="AB62" s="24">
        <v>1</v>
      </c>
      <c r="AC62" s="24">
        <v>1.8</v>
      </c>
      <c r="AD62" s="24">
        <v>2.5</v>
      </c>
      <c r="AE62" s="24"/>
      <c r="AF62" s="25"/>
      <c r="AG62" s="25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4">
        <f>3/4</f>
        <v>0.75</v>
      </c>
      <c r="BA62" s="24">
        <f t="shared" ref="BA62:BC62" si="2">3/4</f>
        <v>0.75</v>
      </c>
      <c r="BB62" s="24">
        <f t="shared" si="2"/>
        <v>0.75</v>
      </c>
      <c r="BC62" s="24">
        <f t="shared" si="2"/>
        <v>0.75</v>
      </c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3"/>
      <c r="BU62" s="22"/>
      <c r="BV62" s="22"/>
    </row>
    <row r="63" spans="1:74" ht="19.2" x14ac:dyDescent="0.25">
      <c r="A63" s="100">
        <v>25</v>
      </c>
      <c r="B63" s="32" t="s">
        <v>36</v>
      </c>
      <c r="C63" s="39" t="s">
        <v>35</v>
      </c>
      <c r="D63" s="32">
        <v>7</v>
      </c>
      <c r="E63" s="32"/>
      <c r="F63" s="130">
        <f>$AF$7</f>
        <v>6.98</v>
      </c>
      <c r="G63" s="38">
        <f>$AF$8</f>
        <v>3.46</v>
      </c>
      <c r="H63" s="20">
        <f>D63*F63</f>
        <v>48.86</v>
      </c>
      <c r="I63" s="20">
        <f>E63*G63</f>
        <v>0</v>
      </c>
      <c r="J63" s="20">
        <f>SUM(H63:I63)</f>
        <v>48.86</v>
      </c>
      <c r="K63" s="20">
        <f>J63*$K$14</f>
        <v>11.04</v>
      </c>
      <c r="L63" s="20">
        <f>(J63+K63)*$L$14</f>
        <v>23.96</v>
      </c>
      <c r="M63" s="20">
        <f>(J63+K63+L63)*$M$14</f>
        <v>25.33</v>
      </c>
      <c r="N63" s="20">
        <f>(J63+K63+L63)*$N$14</f>
        <v>29.35</v>
      </c>
      <c r="O63" s="20">
        <f>$BT$7*D63</f>
        <v>7.0000000000000007E-2</v>
      </c>
      <c r="P63" s="48">
        <v>0.2</v>
      </c>
      <c r="Q63" s="20">
        <f>BT63</f>
        <v>41.56</v>
      </c>
      <c r="R63" s="20">
        <f>J63+K63+L63+M63+N63+O63+P63+Q63</f>
        <v>180.37</v>
      </c>
      <c r="S63" s="20">
        <f>R63*$S$14</f>
        <v>14.43</v>
      </c>
      <c r="T63" s="20">
        <f>R63*$T$14</f>
        <v>36.07</v>
      </c>
      <c r="U63" s="37">
        <f>R63+S63</f>
        <v>195</v>
      </c>
      <c r="V63" s="36">
        <f>R63+T63</f>
        <v>216</v>
      </c>
      <c r="W63" s="20">
        <v>18.95</v>
      </c>
      <c r="X63" s="19">
        <v>114</v>
      </c>
      <c r="Y63" s="9"/>
      <c r="Z63" s="10"/>
      <c r="AA63" s="10"/>
      <c r="AB63" s="9">
        <f>$AB$14*AB64</f>
        <v>16</v>
      </c>
      <c r="AC63" s="9">
        <f>$AC$14*AC64</f>
        <v>0.74</v>
      </c>
      <c r="AD63" s="9">
        <f>$AD$14*AD64</f>
        <v>0.45</v>
      </c>
      <c r="AE63" s="9"/>
      <c r="AF63" s="10"/>
      <c r="AG63" s="10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9">
        <f>$BB$14*BB64</f>
        <v>24.37</v>
      </c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8">
        <f>SUM(AB63:BS63)</f>
        <v>41.56</v>
      </c>
      <c r="BU63" s="7"/>
      <c r="BV63" s="7"/>
    </row>
    <row r="64" spans="1:74" s="6" customFormat="1" hidden="1" x14ac:dyDescent="0.25">
      <c r="A64" s="18"/>
      <c r="B64" s="7"/>
      <c r="C64" s="17"/>
      <c r="D64" s="7"/>
      <c r="E64" s="7"/>
      <c r="F64" s="11"/>
      <c r="G64" s="16"/>
      <c r="H64" s="11"/>
      <c r="I64" s="11"/>
      <c r="J64" s="11"/>
      <c r="K64" s="11"/>
      <c r="L64" s="11"/>
      <c r="M64" s="11"/>
      <c r="N64" s="11"/>
      <c r="O64" s="14"/>
      <c r="P64" s="15"/>
      <c r="Q64" s="14"/>
      <c r="R64" s="11"/>
      <c r="S64" s="11"/>
      <c r="T64" s="11"/>
      <c r="U64" s="13"/>
      <c r="V64" s="12"/>
      <c r="W64" s="11"/>
      <c r="X64" s="11"/>
      <c r="Y64" s="10"/>
      <c r="Z64" s="10"/>
      <c r="AA64" s="10"/>
      <c r="AB64" s="9">
        <v>1</v>
      </c>
      <c r="AC64" s="9">
        <v>1.8</v>
      </c>
      <c r="AD64" s="9">
        <v>2.5</v>
      </c>
      <c r="AE64" s="9"/>
      <c r="AF64" s="10"/>
      <c r="AG64" s="10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9">
        <v>1</v>
      </c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8"/>
      <c r="BU64" s="7"/>
      <c r="BV64" s="7"/>
    </row>
    <row r="65" spans="1:74" s="40" customFormat="1" ht="19.2" x14ac:dyDescent="0.25">
      <c r="A65" s="100">
        <v>26</v>
      </c>
      <c r="B65" s="32" t="s">
        <v>34</v>
      </c>
      <c r="C65" s="44" t="s">
        <v>33</v>
      </c>
      <c r="D65" s="32"/>
      <c r="E65" s="32">
        <v>10</v>
      </c>
      <c r="F65" s="130">
        <f>$AF$7</f>
        <v>6.98</v>
      </c>
      <c r="G65" s="38">
        <f>$AF$8</f>
        <v>3.46</v>
      </c>
      <c r="H65" s="20">
        <f>D65*F65</f>
        <v>0</v>
      </c>
      <c r="I65" s="20">
        <f>E65*G65</f>
        <v>34.6</v>
      </c>
      <c r="J65" s="20">
        <f>SUM(H65:I65)</f>
        <v>34.6</v>
      </c>
      <c r="K65" s="20">
        <f>J65*$K$14</f>
        <v>7.82</v>
      </c>
      <c r="L65" s="20">
        <f>(J65+K65)*$L$14</f>
        <v>16.97</v>
      </c>
      <c r="M65" s="20">
        <f>(J65+K65+L65)*$M$14</f>
        <v>17.940000000000001</v>
      </c>
      <c r="N65" s="20">
        <f>(J65+K65+L65)*$N$14</f>
        <v>20.79</v>
      </c>
      <c r="O65" s="20">
        <f>$BT$7*E65</f>
        <v>0.1</v>
      </c>
      <c r="P65" s="48">
        <v>0.2</v>
      </c>
      <c r="Q65" s="20">
        <f>BT65</f>
        <v>17.190000000000001</v>
      </c>
      <c r="R65" s="20">
        <f>J65+K65+L65+M65+N65+O65+P65+Q65</f>
        <v>115.61</v>
      </c>
      <c r="S65" s="20">
        <f>R65*$S$14</f>
        <v>9.25</v>
      </c>
      <c r="T65" s="20">
        <f>R65*$T$14</f>
        <v>23.12</v>
      </c>
      <c r="U65" s="37">
        <f>R65+S65</f>
        <v>125</v>
      </c>
      <c r="V65" s="36">
        <f>R65+T65</f>
        <v>139</v>
      </c>
      <c r="W65" s="20">
        <v>32.96</v>
      </c>
      <c r="X65" s="19">
        <v>198</v>
      </c>
      <c r="Y65" s="9"/>
      <c r="Z65" s="26"/>
      <c r="AA65" s="25"/>
      <c r="AB65" s="9">
        <f>$AB$14*AB66</f>
        <v>16</v>
      </c>
      <c r="AC65" s="24">
        <f>$AC$14*AC66</f>
        <v>0.74</v>
      </c>
      <c r="AD65" s="24">
        <f>$AD$14*AD66</f>
        <v>0.45</v>
      </c>
      <c r="AE65" s="24"/>
      <c r="AF65" s="25"/>
      <c r="AG65" s="25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3">
        <f>SUM(AB65:BS65)</f>
        <v>17.190000000000001</v>
      </c>
      <c r="BU65" s="22"/>
      <c r="BV65" s="22"/>
    </row>
    <row r="66" spans="1:74" s="21" customFormat="1" hidden="1" x14ac:dyDescent="0.25">
      <c r="A66" s="18"/>
      <c r="B66" s="30"/>
      <c r="C66" s="31"/>
      <c r="D66" s="30"/>
      <c r="E66" s="30"/>
      <c r="F66" s="14"/>
      <c r="G66" s="29"/>
      <c r="H66" s="14"/>
      <c r="I66" s="14"/>
      <c r="J66" s="14"/>
      <c r="K66" s="14"/>
      <c r="L66" s="14"/>
      <c r="M66" s="14"/>
      <c r="N66" s="14"/>
      <c r="O66" s="14"/>
      <c r="P66" s="15"/>
      <c r="Q66" s="14"/>
      <c r="R66" s="14"/>
      <c r="S66" s="14"/>
      <c r="T66" s="14"/>
      <c r="U66" s="28"/>
      <c r="V66" s="27"/>
      <c r="W66" s="14"/>
      <c r="X66" s="14"/>
      <c r="Y66" s="26"/>
      <c r="Z66" s="26"/>
      <c r="AA66" s="25"/>
      <c r="AB66" s="24">
        <v>1</v>
      </c>
      <c r="AC66" s="24">
        <v>1.8</v>
      </c>
      <c r="AD66" s="24">
        <v>2.5</v>
      </c>
      <c r="AE66" s="24"/>
      <c r="AF66" s="25"/>
      <c r="AG66" s="25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3"/>
      <c r="BU66" s="22"/>
      <c r="BV66" s="22"/>
    </row>
    <row r="67" spans="1:74" s="40" customFormat="1" ht="28.8" x14ac:dyDescent="0.25">
      <c r="A67" s="100">
        <v>27</v>
      </c>
      <c r="B67" s="32" t="s">
        <v>32</v>
      </c>
      <c r="C67" s="44" t="s">
        <v>31</v>
      </c>
      <c r="D67" s="32"/>
      <c r="E67" s="32">
        <v>3</v>
      </c>
      <c r="F67" s="130">
        <f>$AF$7</f>
        <v>6.98</v>
      </c>
      <c r="G67" s="38">
        <f>$AF$8</f>
        <v>3.46</v>
      </c>
      <c r="H67" s="20">
        <f>D67*F67</f>
        <v>0</v>
      </c>
      <c r="I67" s="20">
        <f>E67*G67</f>
        <v>10.38</v>
      </c>
      <c r="J67" s="20">
        <f>SUM(H67:I67)</f>
        <v>10.38</v>
      </c>
      <c r="K67" s="20">
        <f>J67*$K$14</f>
        <v>2.35</v>
      </c>
      <c r="L67" s="20">
        <f>(J67+K67)*$L$14</f>
        <v>5.09</v>
      </c>
      <c r="M67" s="20">
        <f>(J67+K67+L67)*$M$14</f>
        <v>5.38</v>
      </c>
      <c r="N67" s="20">
        <f>(J67+K67+L67)*$N$14</f>
        <v>6.24</v>
      </c>
      <c r="O67" s="20">
        <f>$BT$7*E67</f>
        <v>0.03</v>
      </c>
      <c r="P67" s="48">
        <v>0.2</v>
      </c>
      <c r="Q67" s="20">
        <f>BT67</f>
        <v>25.69</v>
      </c>
      <c r="R67" s="20">
        <f>J67+K67+L67+M67+N67+O67+P67+Q67</f>
        <v>55.36</v>
      </c>
      <c r="S67" s="20">
        <f>R67*$S$14</f>
        <v>4.43</v>
      </c>
      <c r="T67" s="20">
        <f>R67*$T$14</f>
        <v>11.07</v>
      </c>
      <c r="U67" s="37">
        <f>R67+S67</f>
        <v>60</v>
      </c>
      <c r="V67" s="36">
        <f>R67+T67</f>
        <v>66</v>
      </c>
      <c r="W67" s="20"/>
      <c r="X67" s="19"/>
      <c r="Y67" s="34"/>
      <c r="Z67" s="34"/>
      <c r="AA67" s="25"/>
      <c r="AB67" s="9">
        <f>$AB$14*AB68</f>
        <v>16</v>
      </c>
      <c r="AC67" s="24">
        <f>$AC$14*AC68</f>
        <v>0.74</v>
      </c>
      <c r="AD67" s="24">
        <f>$AD$14*AD68</f>
        <v>0.45</v>
      </c>
      <c r="AE67" s="24"/>
      <c r="AF67" s="25"/>
      <c r="AG67" s="25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4">
        <f>$BP$14*BP68</f>
        <v>8.5</v>
      </c>
      <c r="BQ67" s="22"/>
      <c r="BR67" s="22"/>
      <c r="BS67" s="22"/>
      <c r="BT67" s="23">
        <f>SUM(AB67:BS67)</f>
        <v>25.69</v>
      </c>
      <c r="BU67" s="22"/>
      <c r="BV67" s="22"/>
    </row>
    <row r="68" spans="1:74" s="21" customFormat="1" hidden="1" x14ac:dyDescent="0.25">
      <c r="A68" s="18"/>
      <c r="B68" s="32"/>
      <c r="C68" s="31"/>
      <c r="D68" s="32"/>
      <c r="E68" s="32"/>
      <c r="F68" s="20"/>
      <c r="G68" s="38"/>
      <c r="H68" s="20"/>
      <c r="I68" s="20"/>
      <c r="J68" s="20"/>
      <c r="K68" s="20"/>
      <c r="L68" s="20"/>
      <c r="M68" s="20"/>
      <c r="N68" s="20"/>
      <c r="O68" s="14"/>
      <c r="P68" s="15"/>
      <c r="Q68" s="14"/>
      <c r="R68" s="20"/>
      <c r="S68" s="20"/>
      <c r="T68" s="20"/>
      <c r="U68" s="37"/>
      <c r="V68" s="36"/>
      <c r="W68" s="20"/>
      <c r="X68" s="20"/>
      <c r="Y68" s="34"/>
      <c r="Z68" s="34"/>
      <c r="AA68" s="25"/>
      <c r="AB68" s="24">
        <v>1</v>
      </c>
      <c r="AC68" s="24">
        <v>1.8</v>
      </c>
      <c r="AD68" s="24">
        <v>2.5</v>
      </c>
      <c r="AE68" s="24"/>
      <c r="AF68" s="25"/>
      <c r="AG68" s="25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4">
        <v>1</v>
      </c>
      <c r="BQ68" s="22"/>
      <c r="BR68" s="22"/>
      <c r="BS68" s="22"/>
      <c r="BT68" s="23"/>
      <c r="BU68" s="22"/>
      <c r="BV68" s="22"/>
    </row>
    <row r="69" spans="1:74" s="40" customFormat="1" ht="19.2" x14ac:dyDescent="0.25">
      <c r="A69" s="100">
        <v>28</v>
      </c>
      <c r="B69" s="32" t="s">
        <v>30</v>
      </c>
      <c r="C69" s="44" t="s">
        <v>29</v>
      </c>
      <c r="D69" s="32"/>
      <c r="E69" s="32">
        <v>10</v>
      </c>
      <c r="F69" s="130">
        <f>$AF$7</f>
        <v>6.98</v>
      </c>
      <c r="G69" s="38">
        <f>$AF$8</f>
        <v>3.46</v>
      </c>
      <c r="H69" s="20">
        <f>D69*F69</f>
        <v>0</v>
      </c>
      <c r="I69" s="20">
        <f>E69*G69</f>
        <v>34.6</v>
      </c>
      <c r="J69" s="20">
        <f>SUM(H69:I69)</f>
        <v>34.6</v>
      </c>
      <c r="K69" s="20">
        <f>J69*$K$14</f>
        <v>7.82</v>
      </c>
      <c r="L69" s="20">
        <f>(J69+K69)*$L$14</f>
        <v>16.97</v>
      </c>
      <c r="M69" s="20">
        <f>(J69+K69+L69)*$M$14</f>
        <v>17.940000000000001</v>
      </c>
      <c r="N69" s="20">
        <f>(J69+K69+L69)*$N$14</f>
        <v>20.79</v>
      </c>
      <c r="O69" s="20">
        <f>$BT$7*E69</f>
        <v>0.1</v>
      </c>
      <c r="P69" s="48">
        <v>0.2</v>
      </c>
      <c r="Q69" s="20">
        <f>BT69</f>
        <v>41.19</v>
      </c>
      <c r="R69" s="20">
        <f>J69+K69+L69+M69+N69+O69+P69+Q69</f>
        <v>139.61000000000001</v>
      </c>
      <c r="S69" s="20">
        <f>R69*$S$14</f>
        <v>11.17</v>
      </c>
      <c r="T69" s="20">
        <f>R69*$T$14</f>
        <v>27.92</v>
      </c>
      <c r="U69" s="37">
        <f>R69+S69</f>
        <v>151</v>
      </c>
      <c r="V69" s="36">
        <f>R69+T69</f>
        <v>168</v>
      </c>
      <c r="W69" s="20"/>
      <c r="X69" s="19"/>
      <c r="Y69" s="26"/>
      <c r="Z69" s="26"/>
      <c r="AA69" s="25"/>
      <c r="AB69" s="9">
        <f>$AB$14*AB70</f>
        <v>16</v>
      </c>
      <c r="AC69" s="24">
        <f>$AC$14*AC70</f>
        <v>0.74</v>
      </c>
      <c r="AD69" s="24">
        <f>$AD$14*AD70</f>
        <v>0.45</v>
      </c>
      <c r="AE69" s="24"/>
      <c r="AF69" s="25"/>
      <c r="AG69" s="25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4">
        <f>$AT$14*AT70</f>
        <v>24</v>
      </c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3">
        <f>SUM(AB69:BS69)</f>
        <v>41.19</v>
      </c>
      <c r="BU69" s="22"/>
      <c r="BV69" s="22"/>
    </row>
    <row r="70" spans="1:74" s="21" customFormat="1" hidden="1" x14ac:dyDescent="0.25">
      <c r="A70" s="18"/>
      <c r="B70" s="30"/>
      <c r="C70" s="31"/>
      <c r="D70" s="30"/>
      <c r="E70" s="30"/>
      <c r="F70" s="14"/>
      <c r="G70" s="29"/>
      <c r="H70" s="14"/>
      <c r="I70" s="14"/>
      <c r="J70" s="14"/>
      <c r="K70" s="14"/>
      <c r="L70" s="14"/>
      <c r="M70" s="14"/>
      <c r="N70" s="14"/>
      <c r="O70" s="14"/>
      <c r="P70" s="15"/>
      <c r="Q70" s="14"/>
      <c r="R70" s="14"/>
      <c r="S70" s="14"/>
      <c r="T70" s="14"/>
      <c r="U70" s="28"/>
      <c r="V70" s="27"/>
      <c r="W70" s="14"/>
      <c r="X70" s="14"/>
      <c r="Y70" s="26"/>
      <c r="Z70" s="26"/>
      <c r="AA70" s="25"/>
      <c r="AB70" s="24">
        <v>1</v>
      </c>
      <c r="AC70" s="24">
        <v>1.8</v>
      </c>
      <c r="AD70" s="24">
        <v>2.5</v>
      </c>
      <c r="AE70" s="24"/>
      <c r="AF70" s="25"/>
      <c r="AG70" s="25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4">
        <v>2</v>
      </c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3"/>
      <c r="BU70" s="22"/>
      <c r="BV70" s="22"/>
    </row>
    <row r="71" spans="1:74" s="40" customFormat="1" ht="28.8" x14ac:dyDescent="0.25">
      <c r="A71" s="100">
        <v>29</v>
      </c>
      <c r="B71" s="32" t="s">
        <v>28</v>
      </c>
      <c r="C71" s="44" t="s">
        <v>27</v>
      </c>
      <c r="D71" s="32">
        <v>8</v>
      </c>
      <c r="E71" s="32"/>
      <c r="F71" s="130">
        <f>$AF$7</f>
        <v>6.98</v>
      </c>
      <c r="G71" s="38">
        <f>$AF$8</f>
        <v>3.46</v>
      </c>
      <c r="H71" s="20">
        <f>D71*F71</f>
        <v>55.84</v>
      </c>
      <c r="I71" s="20">
        <f>E71*G71</f>
        <v>0</v>
      </c>
      <c r="J71" s="20">
        <f>SUM(H71:I71)</f>
        <v>55.84</v>
      </c>
      <c r="K71" s="20">
        <f>J71*$K$14</f>
        <v>12.62</v>
      </c>
      <c r="L71" s="20">
        <f>(J71+K71)*$L$14</f>
        <v>27.38</v>
      </c>
      <c r="M71" s="20">
        <f>(J71+K71+L71)*$M$14</f>
        <v>28.94</v>
      </c>
      <c r="N71" s="20">
        <f>(J71+K71+L71)*$N$14</f>
        <v>33.54</v>
      </c>
      <c r="O71" s="20">
        <f>$BT$7*D71</f>
        <v>0.08</v>
      </c>
      <c r="P71" s="48">
        <v>0.2</v>
      </c>
      <c r="Q71" s="20">
        <f>BT71</f>
        <v>117.19</v>
      </c>
      <c r="R71" s="20">
        <f>J71+K71+L71+M71+N71+O71+P71+Q71</f>
        <v>275.79000000000002</v>
      </c>
      <c r="S71" s="20">
        <f>R71*$S$14</f>
        <v>22.06</v>
      </c>
      <c r="T71" s="20">
        <f>R71*$T$14</f>
        <v>55.16</v>
      </c>
      <c r="U71" s="37">
        <f>R71+S71</f>
        <v>298</v>
      </c>
      <c r="V71" s="36">
        <f>R71+T71</f>
        <v>331</v>
      </c>
      <c r="W71" s="20"/>
      <c r="X71" s="19"/>
      <c r="Y71" s="26"/>
      <c r="Z71" s="26"/>
      <c r="AA71" s="25"/>
      <c r="AB71" s="9">
        <f>$AB$14*AB72</f>
        <v>16</v>
      </c>
      <c r="AC71" s="24">
        <f>$AC$14*AC72</f>
        <v>0.74</v>
      </c>
      <c r="AD71" s="24">
        <f>$AD$14*AD72</f>
        <v>0.45</v>
      </c>
      <c r="AE71" s="24"/>
      <c r="AF71" s="25"/>
      <c r="AG71" s="25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4">
        <f>$BD$14*BD72</f>
        <v>49.19</v>
      </c>
      <c r="BE71" s="24">
        <f>$BE$14*BE72</f>
        <v>50.81</v>
      </c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3">
        <f>SUM(AB71:BS71)</f>
        <v>117.19</v>
      </c>
      <c r="BU71" s="22"/>
      <c r="BV71" s="22"/>
    </row>
    <row r="72" spans="1:74" s="21" customFormat="1" hidden="1" x14ac:dyDescent="0.25">
      <c r="A72" s="18"/>
      <c r="B72" s="30"/>
      <c r="C72" s="31"/>
      <c r="D72" s="30"/>
      <c r="E72" s="30"/>
      <c r="F72" s="14"/>
      <c r="G72" s="29"/>
      <c r="H72" s="14"/>
      <c r="I72" s="14"/>
      <c r="J72" s="14"/>
      <c r="K72" s="14"/>
      <c r="L72" s="14"/>
      <c r="M72" s="14"/>
      <c r="N72" s="14"/>
      <c r="O72" s="14"/>
      <c r="P72" s="15"/>
      <c r="Q72" s="14"/>
      <c r="R72" s="14"/>
      <c r="S72" s="14"/>
      <c r="T72" s="14"/>
      <c r="U72" s="28"/>
      <c r="V72" s="27"/>
      <c r="W72" s="14"/>
      <c r="X72" s="14"/>
      <c r="Y72" s="26"/>
      <c r="Z72" s="26"/>
      <c r="AA72" s="25"/>
      <c r="AB72" s="24">
        <v>1</v>
      </c>
      <c r="AC72" s="24">
        <v>1.8</v>
      </c>
      <c r="AD72" s="24">
        <v>2.5</v>
      </c>
      <c r="AE72" s="24"/>
      <c r="AF72" s="25"/>
      <c r="AG72" s="25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4">
        <v>1</v>
      </c>
      <c r="BE72" s="24">
        <v>1</v>
      </c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3"/>
      <c r="BU72" s="22"/>
      <c r="BV72" s="22"/>
    </row>
    <row r="73" spans="1:74" s="40" customFormat="1" ht="28.8" x14ac:dyDescent="0.25">
      <c r="A73" s="100">
        <v>30</v>
      </c>
      <c r="B73" s="32" t="s">
        <v>26</v>
      </c>
      <c r="C73" s="44" t="s">
        <v>25</v>
      </c>
      <c r="D73" s="32">
        <v>8</v>
      </c>
      <c r="E73" s="32"/>
      <c r="F73" s="130">
        <f>$AF$7</f>
        <v>6.98</v>
      </c>
      <c r="G73" s="38">
        <f>$AF$8</f>
        <v>3.46</v>
      </c>
      <c r="H73" s="20">
        <f>D73*F73</f>
        <v>55.84</v>
      </c>
      <c r="I73" s="20">
        <f>E73*G73</f>
        <v>0</v>
      </c>
      <c r="J73" s="20">
        <f>SUM(H73:I73)</f>
        <v>55.84</v>
      </c>
      <c r="K73" s="20">
        <f>J73*$K$14</f>
        <v>12.62</v>
      </c>
      <c r="L73" s="20">
        <f>(J73+K73)*$L$14</f>
        <v>27.38</v>
      </c>
      <c r="M73" s="20">
        <f>(J73+K73+L73)*$M$14</f>
        <v>28.94</v>
      </c>
      <c r="N73" s="20">
        <f>(J73+K73+L73)*$N$14</f>
        <v>33.54</v>
      </c>
      <c r="O73" s="20">
        <f>$BT$7*D73</f>
        <v>0.08</v>
      </c>
      <c r="P73" s="48">
        <v>0.2</v>
      </c>
      <c r="Q73" s="20">
        <f>BT73</f>
        <v>117.19</v>
      </c>
      <c r="R73" s="20">
        <f>J73+K73+L73+M73+N73+O73+P73+Q73</f>
        <v>275.79000000000002</v>
      </c>
      <c r="S73" s="20">
        <f>R73*$S$14</f>
        <v>22.06</v>
      </c>
      <c r="T73" s="20">
        <f>R73*$T$14</f>
        <v>55.16</v>
      </c>
      <c r="U73" s="37">
        <f>R73+S73</f>
        <v>298</v>
      </c>
      <c r="V73" s="36">
        <f>R73+T73</f>
        <v>331</v>
      </c>
      <c r="W73" s="20"/>
      <c r="X73" s="19"/>
      <c r="Y73" s="26"/>
      <c r="Z73" s="26"/>
      <c r="AA73" s="25"/>
      <c r="AB73" s="9">
        <f>$AB$14*AB74</f>
        <v>16</v>
      </c>
      <c r="AC73" s="24">
        <f>$AC$14*AC74</f>
        <v>0.74</v>
      </c>
      <c r="AD73" s="24">
        <f>$AD$14*AD74</f>
        <v>0.45</v>
      </c>
      <c r="AE73" s="24"/>
      <c r="AF73" s="25"/>
      <c r="AG73" s="25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4">
        <f>$BD$14*BD74</f>
        <v>49.19</v>
      </c>
      <c r="BE73" s="24">
        <f>$BE$14*BE74</f>
        <v>50.81</v>
      </c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3">
        <f>SUM(AB73:BS73)</f>
        <v>117.19</v>
      </c>
      <c r="BU73" s="22"/>
      <c r="BV73" s="22"/>
    </row>
    <row r="74" spans="1:74" s="21" customFormat="1" hidden="1" x14ac:dyDescent="0.25">
      <c r="A74" s="18"/>
      <c r="B74" s="30"/>
      <c r="C74" s="31"/>
      <c r="D74" s="30"/>
      <c r="E74" s="30"/>
      <c r="F74" s="14"/>
      <c r="G74" s="29"/>
      <c r="H74" s="14"/>
      <c r="I74" s="14"/>
      <c r="J74" s="14"/>
      <c r="K74" s="14"/>
      <c r="L74" s="14"/>
      <c r="M74" s="14"/>
      <c r="N74" s="14"/>
      <c r="O74" s="14"/>
      <c r="P74" s="15"/>
      <c r="Q74" s="14"/>
      <c r="R74" s="14"/>
      <c r="S74" s="14"/>
      <c r="T74" s="14"/>
      <c r="U74" s="28"/>
      <c r="V74" s="27"/>
      <c r="W74" s="14"/>
      <c r="X74" s="14"/>
      <c r="Y74" s="26"/>
      <c r="Z74" s="26"/>
      <c r="AA74" s="25"/>
      <c r="AB74" s="24">
        <v>1</v>
      </c>
      <c r="AC74" s="24">
        <v>1.8</v>
      </c>
      <c r="AD74" s="24">
        <v>2.5</v>
      </c>
      <c r="AE74" s="24"/>
      <c r="AF74" s="25"/>
      <c r="AG74" s="25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4">
        <v>1</v>
      </c>
      <c r="BE74" s="24">
        <v>1</v>
      </c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3"/>
      <c r="BU74" s="22"/>
      <c r="BV74" s="22"/>
    </row>
    <row r="75" spans="1:74" s="40" customFormat="1" ht="38.4" x14ac:dyDescent="0.25">
      <c r="A75" s="100">
        <v>31</v>
      </c>
      <c r="B75" s="32" t="s">
        <v>24</v>
      </c>
      <c r="C75" s="44" t="s">
        <v>23</v>
      </c>
      <c r="D75" s="32">
        <v>8</v>
      </c>
      <c r="E75" s="32"/>
      <c r="F75" s="130">
        <f>$AF$7</f>
        <v>6.98</v>
      </c>
      <c r="G75" s="38">
        <f>$AF$8</f>
        <v>3.46</v>
      </c>
      <c r="H75" s="20">
        <f>D75*F75</f>
        <v>55.84</v>
      </c>
      <c r="I75" s="20">
        <f>E75*G75</f>
        <v>0</v>
      </c>
      <c r="J75" s="20">
        <f>SUM(H75:I75)</f>
        <v>55.84</v>
      </c>
      <c r="K75" s="20">
        <f>J75*$K$14</f>
        <v>12.62</v>
      </c>
      <c r="L75" s="20">
        <f>(J75+K75)*$L$14</f>
        <v>27.38</v>
      </c>
      <c r="M75" s="20">
        <f>(J75+K75+L75)*$M$14</f>
        <v>28.94</v>
      </c>
      <c r="N75" s="20">
        <f>(J75+K75+L75)*$N$14</f>
        <v>33.54</v>
      </c>
      <c r="O75" s="20">
        <f>$BT$7*D75</f>
        <v>0.08</v>
      </c>
      <c r="P75" s="48">
        <v>0.2</v>
      </c>
      <c r="Q75" s="20">
        <f>BT75</f>
        <v>117.19</v>
      </c>
      <c r="R75" s="20">
        <f>J75+K75+L75+M75+N75+O75+P75+Q75</f>
        <v>275.79000000000002</v>
      </c>
      <c r="S75" s="20">
        <f>R75*$S$14</f>
        <v>22.06</v>
      </c>
      <c r="T75" s="20">
        <f>R75*$T$14</f>
        <v>55.16</v>
      </c>
      <c r="U75" s="37">
        <f>R75+S75</f>
        <v>298</v>
      </c>
      <c r="V75" s="36">
        <f>R75+T75</f>
        <v>331</v>
      </c>
      <c r="W75" s="20"/>
      <c r="X75" s="19"/>
      <c r="Y75" s="26"/>
      <c r="Z75" s="26"/>
      <c r="AA75" s="25"/>
      <c r="AB75" s="9">
        <f>$AB$14*AB76</f>
        <v>16</v>
      </c>
      <c r="AC75" s="24">
        <f>$AC$14*AC76</f>
        <v>0.74</v>
      </c>
      <c r="AD75" s="24">
        <f>$AD$14*AD76</f>
        <v>0.45</v>
      </c>
      <c r="AE75" s="24"/>
      <c r="AF75" s="25"/>
      <c r="AG75" s="25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4">
        <f>$BD$14*BD76</f>
        <v>49.19</v>
      </c>
      <c r="BE75" s="24">
        <f>$BE$14*BE76</f>
        <v>50.81</v>
      </c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3">
        <f>SUM(AB75:BS75)</f>
        <v>117.19</v>
      </c>
      <c r="BU75" s="22"/>
      <c r="BV75" s="22"/>
    </row>
    <row r="76" spans="1:74" s="21" customFormat="1" hidden="1" x14ac:dyDescent="0.25">
      <c r="A76" s="18"/>
      <c r="B76" s="30"/>
      <c r="C76" s="31"/>
      <c r="D76" s="30"/>
      <c r="E76" s="30"/>
      <c r="F76" s="14"/>
      <c r="G76" s="29"/>
      <c r="H76" s="14"/>
      <c r="I76" s="14"/>
      <c r="J76" s="14"/>
      <c r="K76" s="14"/>
      <c r="L76" s="14"/>
      <c r="M76" s="14"/>
      <c r="N76" s="14"/>
      <c r="O76" s="14"/>
      <c r="P76" s="15"/>
      <c r="Q76" s="14"/>
      <c r="R76" s="14"/>
      <c r="S76" s="14"/>
      <c r="T76" s="14"/>
      <c r="U76" s="28"/>
      <c r="V76" s="27"/>
      <c r="W76" s="14"/>
      <c r="X76" s="14"/>
      <c r="Y76" s="26"/>
      <c r="Z76" s="26"/>
      <c r="AA76" s="25"/>
      <c r="AB76" s="24">
        <v>1</v>
      </c>
      <c r="AC76" s="24">
        <v>1.8</v>
      </c>
      <c r="AD76" s="24">
        <v>2.5</v>
      </c>
      <c r="AE76" s="24"/>
      <c r="AF76" s="25"/>
      <c r="AG76" s="25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4">
        <v>1</v>
      </c>
      <c r="BE76" s="24">
        <v>1</v>
      </c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3"/>
      <c r="BU76" s="22"/>
      <c r="BV76" s="22"/>
    </row>
    <row r="77" spans="1:74" s="40" customFormat="1" ht="28.8" x14ac:dyDescent="0.25">
      <c r="A77" s="100">
        <v>32</v>
      </c>
      <c r="B77" s="32" t="s">
        <v>22</v>
      </c>
      <c r="C77" s="44" t="s">
        <v>21</v>
      </c>
      <c r="D77" s="32">
        <v>8</v>
      </c>
      <c r="E77" s="32"/>
      <c r="F77" s="130">
        <f>$AF$7</f>
        <v>6.98</v>
      </c>
      <c r="G77" s="38">
        <f>$AF$8</f>
        <v>3.46</v>
      </c>
      <c r="H77" s="20">
        <f>D77*F77</f>
        <v>55.84</v>
      </c>
      <c r="I77" s="20">
        <f>E77*G77</f>
        <v>0</v>
      </c>
      <c r="J77" s="20">
        <f>SUM(H77:I77)</f>
        <v>55.84</v>
      </c>
      <c r="K77" s="20">
        <f>J77*$K$14</f>
        <v>12.62</v>
      </c>
      <c r="L77" s="20">
        <f>(J77+K77)*$L$14</f>
        <v>27.38</v>
      </c>
      <c r="M77" s="20">
        <f>(J77+K77+L77)*$M$14</f>
        <v>28.94</v>
      </c>
      <c r="N77" s="20">
        <f>(J77+K77+L77)*$N$14</f>
        <v>33.54</v>
      </c>
      <c r="O77" s="20">
        <f>$BT$7*D77</f>
        <v>0.08</v>
      </c>
      <c r="P77" s="48">
        <v>0.2</v>
      </c>
      <c r="Q77" s="20">
        <f>BT77</f>
        <v>70.81</v>
      </c>
      <c r="R77" s="20">
        <f>J77+K77+L77+M77+N77+O77+P77+Q77</f>
        <v>229.41</v>
      </c>
      <c r="S77" s="20">
        <f>R77*$S$14</f>
        <v>18.350000000000001</v>
      </c>
      <c r="T77" s="20">
        <f>R77*$T$14</f>
        <v>45.88</v>
      </c>
      <c r="U77" s="37">
        <f>R77+S77</f>
        <v>248</v>
      </c>
      <c r="V77" s="36">
        <f>R77+T77</f>
        <v>275</v>
      </c>
      <c r="W77" s="20"/>
      <c r="X77" s="19"/>
      <c r="Y77" s="26"/>
      <c r="Z77" s="26"/>
      <c r="AA77" s="25"/>
      <c r="AB77" s="9">
        <f>$AB$14*AB78</f>
        <v>16</v>
      </c>
      <c r="AC77" s="24">
        <f>$AC$14*AC78</f>
        <v>0.74</v>
      </c>
      <c r="AD77" s="24">
        <f>$AD$14*AD78</f>
        <v>0.45</v>
      </c>
      <c r="AE77" s="24"/>
      <c r="AF77" s="25"/>
      <c r="AG77" s="25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4">
        <f>$BF$14*BF78</f>
        <v>53.62</v>
      </c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3">
        <f>SUM(AB77:BS77)</f>
        <v>70.81</v>
      </c>
      <c r="BU77" s="22"/>
      <c r="BV77" s="22"/>
    </row>
    <row r="78" spans="1:74" s="21" customFormat="1" hidden="1" x14ac:dyDescent="0.25">
      <c r="A78" s="18"/>
      <c r="B78" s="30"/>
      <c r="C78" s="31"/>
      <c r="D78" s="30"/>
      <c r="E78" s="30"/>
      <c r="F78" s="14"/>
      <c r="G78" s="29"/>
      <c r="H78" s="14"/>
      <c r="I78" s="14"/>
      <c r="J78" s="14"/>
      <c r="K78" s="14"/>
      <c r="L78" s="14"/>
      <c r="M78" s="14"/>
      <c r="N78" s="14"/>
      <c r="O78" s="14"/>
      <c r="P78" s="15"/>
      <c r="Q78" s="14"/>
      <c r="R78" s="14"/>
      <c r="S78" s="14"/>
      <c r="T78" s="14"/>
      <c r="U78" s="28"/>
      <c r="V78" s="27"/>
      <c r="W78" s="14"/>
      <c r="X78" s="14"/>
      <c r="Y78" s="26"/>
      <c r="Z78" s="26"/>
      <c r="AA78" s="25"/>
      <c r="AB78" s="24">
        <v>1</v>
      </c>
      <c r="AC78" s="24">
        <v>1.8</v>
      </c>
      <c r="AD78" s="24">
        <v>2.5</v>
      </c>
      <c r="AE78" s="24"/>
      <c r="AF78" s="25"/>
      <c r="AG78" s="25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4">
        <v>1</v>
      </c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3"/>
      <c r="BU78" s="22"/>
      <c r="BV78" s="22"/>
    </row>
    <row r="79" spans="1:74" s="40" customFormat="1" ht="28.8" x14ac:dyDescent="0.25">
      <c r="A79" s="100">
        <v>33</v>
      </c>
      <c r="B79" s="32" t="s">
        <v>20</v>
      </c>
      <c r="C79" s="44" t="s">
        <v>19</v>
      </c>
      <c r="D79" s="32">
        <v>8</v>
      </c>
      <c r="E79" s="32"/>
      <c r="F79" s="130">
        <f>$AF$7</f>
        <v>6.98</v>
      </c>
      <c r="G79" s="38">
        <f>$AF$8</f>
        <v>3.46</v>
      </c>
      <c r="H79" s="20">
        <f>D79*F79</f>
        <v>55.84</v>
      </c>
      <c r="I79" s="20">
        <f>E79*G79</f>
        <v>0</v>
      </c>
      <c r="J79" s="20">
        <f>SUM(H79:I79)</f>
        <v>55.84</v>
      </c>
      <c r="K79" s="20">
        <f>J79*$K$14</f>
        <v>12.62</v>
      </c>
      <c r="L79" s="20">
        <f>(J79+K79)*$L$14</f>
        <v>27.38</v>
      </c>
      <c r="M79" s="20">
        <f>(J79+K79+L79)*$M$14</f>
        <v>28.94</v>
      </c>
      <c r="N79" s="20">
        <f>(J79+K79+L79)*$N$14</f>
        <v>33.54</v>
      </c>
      <c r="O79" s="20">
        <f>$BT$7*D79</f>
        <v>0.08</v>
      </c>
      <c r="P79" s="48">
        <v>0.2</v>
      </c>
      <c r="Q79" s="20">
        <f>BT79</f>
        <v>125.27</v>
      </c>
      <c r="R79" s="20">
        <f>J79+K79+L79+M79+N79+O79+P79+Q79</f>
        <v>283.87</v>
      </c>
      <c r="S79" s="20">
        <f>R79*$S$14</f>
        <v>22.71</v>
      </c>
      <c r="T79" s="20">
        <f>R79*$T$14</f>
        <v>56.77</v>
      </c>
      <c r="U79" s="37">
        <f>R79+S79</f>
        <v>307</v>
      </c>
      <c r="V79" s="36">
        <f>R79+T79</f>
        <v>341</v>
      </c>
      <c r="W79" s="20"/>
      <c r="X79" s="19"/>
      <c r="Y79" s="26"/>
      <c r="Z79" s="26"/>
      <c r="AA79" s="25"/>
      <c r="AB79" s="9">
        <f>$AB$14*AB80</f>
        <v>16</v>
      </c>
      <c r="AC79" s="24">
        <f>$AC$14*AC80</f>
        <v>0.74</v>
      </c>
      <c r="AD79" s="24">
        <f>$AD$14*AD80</f>
        <v>0.45</v>
      </c>
      <c r="AE79" s="24"/>
      <c r="AF79" s="25"/>
      <c r="AG79" s="25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4">
        <f>$BG$14*BG80</f>
        <v>52.17</v>
      </c>
      <c r="BH79" s="24">
        <f>$BH$14*BH80</f>
        <v>55.91</v>
      </c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3">
        <f>SUM(AB79:BS79)</f>
        <v>125.27</v>
      </c>
      <c r="BU79" s="22"/>
      <c r="BV79" s="22"/>
    </row>
    <row r="80" spans="1:74" s="21" customFormat="1" hidden="1" x14ac:dyDescent="0.25">
      <c r="A80" s="18"/>
      <c r="B80" s="30"/>
      <c r="C80" s="31"/>
      <c r="D80" s="30"/>
      <c r="E80" s="30"/>
      <c r="F80" s="14"/>
      <c r="G80" s="29"/>
      <c r="H80" s="14"/>
      <c r="I80" s="14"/>
      <c r="J80" s="14"/>
      <c r="K80" s="14"/>
      <c r="L80" s="14"/>
      <c r="M80" s="14"/>
      <c r="N80" s="14"/>
      <c r="O80" s="14"/>
      <c r="P80" s="15"/>
      <c r="Q80" s="14"/>
      <c r="R80" s="14"/>
      <c r="S80" s="14"/>
      <c r="T80" s="14"/>
      <c r="U80" s="28"/>
      <c r="V80" s="27"/>
      <c r="W80" s="14"/>
      <c r="X80" s="14"/>
      <c r="Y80" s="26"/>
      <c r="Z80" s="26"/>
      <c r="AA80" s="25"/>
      <c r="AB80" s="24">
        <v>1</v>
      </c>
      <c r="AC80" s="24">
        <v>1.8</v>
      </c>
      <c r="AD80" s="24">
        <v>2.5</v>
      </c>
      <c r="AE80" s="24"/>
      <c r="AF80" s="25"/>
      <c r="AG80" s="25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4">
        <v>1</v>
      </c>
      <c r="BH80" s="24">
        <v>1</v>
      </c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3"/>
      <c r="BU80" s="22"/>
      <c r="BV80" s="22"/>
    </row>
    <row r="81" spans="1:74" s="40" customFormat="1" ht="28.8" x14ac:dyDescent="0.25">
      <c r="A81" s="100">
        <v>34</v>
      </c>
      <c r="B81" s="32" t="s">
        <v>18</v>
      </c>
      <c r="C81" s="44" t="s">
        <v>17</v>
      </c>
      <c r="D81" s="32">
        <v>8</v>
      </c>
      <c r="E81" s="32"/>
      <c r="F81" s="130">
        <f>$AF$7</f>
        <v>6.98</v>
      </c>
      <c r="G81" s="38">
        <f>$AF$8</f>
        <v>3.46</v>
      </c>
      <c r="H81" s="20">
        <f>D81*F81</f>
        <v>55.84</v>
      </c>
      <c r="I81" s="20">
        <f>E81*G81</f>
        <v>0</v>
      </c>
      <c r="J81" s="20">
        <f>SUM(H81:I81)</f>
        <v>55.84</v>
      </c>
      <c r="K81" s="20">
        <f>J81*$K$14</f>
        <v>12.62</v>
      </c>
      <c r="L81" s="20">
        <f>(J81+K81)*$L$14</f>
        <v>27.38</v>
      </c>
      <c r="M81" s="20">
        <f>(J81+K81+L81)*$M$14</f>
        <v>28.94</v>
      </c>
      <c r="N81" s="20">
        <f>(J81+K81+L81)*$N$14</f>
        <v>33.54</v>
      </c>
      <c r="O81" s="20">
        <f>$BT$7*D81</f>
        <v>0.08</v>
      </c>
      <c r="P81" s="48">
        <v>0.2</v>
      </c>
      <c r="Q81" s="20">
        <f>BT81</f>
        <v>48.51</v>
      </c>
      <c r="R81" s="20">
        <f>J81+K81+L81+M81+N81+O81+P81+Q81</f>
        <v>207.11</v>
      </c>
      <c r="S81" s="20">
        <f>R81*$S$14</f>
        <v>16.57</v>
      </c>
      <c r="T81" s="20">
        <f>R81*$T$14</f>
        <v>41.42</v>
      </c>
      <c r="U81" s="37">
        <f>R81+S81</f>
        <v>224</v>
      </c>
      <c r="V81" s="36">
        <f>R81+T81</f>
        <v>249</v>
      </c>
      <c r="W81" s="20"/>
      <c r="X81" s="19"/>
      <c r="Y81" s="34"/>
      <c r="Z81" s="34"/>
      <c r="AA81" s="25"/>
      <c r="AB81" s="9">
        <f>$AB$14*AB82</f>
        <v>16</v>
      </c>
      <c r="AC81" s="24">
        <f>$AC$14*AC82</f>
        <v>0.74</v>
      </c>
      <c r="AD81" s="24">
        <f>$AD$14*AD82</f>
        <v>0.45</v>
      </c>
      <c r="AE81" s="24"/>
      <c r="AF81" s="25"/>
      <c r="AG81" s="25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4">
        <f>$BM$14*BM82</f>
        <v>31.32</v>
      </c>
      <c r="BN81" s="22"/>
      <c r="BO81" s="22"/>
      <c r="BP81" s="22"/>
      <c r="BQ81" s="22"/>
      <c r="BR81" s="22"/>
      <c r="BS81" s="22"/>
      <c r="BT81" s="23">
        <f>SUM(AB81:BS81)</f>
        <v>48.51</v>
      </c>
      <c r="BU81" s="22"/>
      <c r="BV81" s="22"/>
    </row>
    <row r="82" spans="1:74" s="21" customFormat="1" hidden="1" x14ac:dyDescent="0.25">
      <c r="A82" s="18"/>
      <c r="B82" s="32"/>
      <c r="C82" s="31"/>
      <c r="D82" s="32"/>
      <c r="E82" s="32"/>
      <c r="F82" s="20"/>
      <c r="G82" s="38"/>
      <c r="H82" s="20"/>
      <c r="I82" s="20"/>
      <c r="J82" s="20"/>
      <c r="K82" s="20"/>
      <c r="L82" s="20"/>
      <c r="M82" s="20"/>
      <c r="N82" s="20"/>
      <c r="O82" s="14"/>
      <c r="P82" s="15"/>
      <c r="Q82" s="14"/>
      <c r="R82" s="20"/>
      <c r="S82" s="20"/>
      <c r="T82" s="20"/>
      <c r="U82" s="37"/>
      <c r="V82" s="36"/>
      <c r="W82" s="20"/>
      <c r="X82" s="20"/>
      <c r="Y82" s="34"/>
      <c r="Z82" s="34"/>
      <c r="AA82" s="25"/>
      <c r="AB82" s="24">
        <v>1</v>
      </c>
      <c r="AC82" s="24">
        <v>1.8</v>
      </c>
      <c r="AD82" s="24">
        <v>2.5</v>
      </c>
      <c r="AE82" s="24"/>
      <c r="AF82" s="25"/>
      <c r="AG82" s="25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4">
        <v>1</v>
      </c>
      <c r="BN82" s="22"/>
      <c r="BO82" s="22"/>
      <c r="BP82" s="22"/>
      <c r="BQ82" s="22"/>
      <c r="BR82" s="22"/>
      <c r="BS82" s="22"/>
      <c r="BT82" s="23"/>
      <c r="BU82" s="22"/>
      <c r="BV82" s="22"/>
    </row>
    <row r="83" spans="1:74" s="40" customFormat="1" ht="48" x14ac:dyDescent="0.25">
      <c r="A83" s="100">
        <v>35</v>
      </c>
      <c r="B83" s="32" t="s">
        <v>16</v>
      </c>
      <c r="C83" s="44" t="s">
        <v>15</v>
      </c>
      <c r="D83" s="32"/>
      <c r="E83" s="32">
        <f>7+6+6</f>
        <v>19</v>
      </c>
      <c r="F83" s="130">
        <f>$AF$7</f>
        <v>6.98</v>
      </c>
      <c r="G83" s="38">
        <f>$AF$8</f>
        <v>3.46</v>
      </c>
      <c r="H83" s="20">
        <f>D83*F83</f>
        <v>0</v>
      </c>
      <c r="I83" s="20">
        <f>E83*G83</f>
        <v>65.739999999999995</v>
      </c>
      <c r="J83" s="20">
        <f>SUM(H83:I83)</f>
        <v>65.739999999999995</v>
      </c>
      <c r="K83" s="20">
        <f>J83*$K$14</f>
        <v>14.86</v>
      </c>
      <c r="L83" s="20">
        <f>(J83+K83)*$L$14</f>
        <v>32.24</v>
      </c>
      <c r="M83" s="20">
        <f>(J83+K83+L83)*$M$14</f>
        <v>34.08</v>
      </c>
      <c r="N83" s="20">
        <f>(J83+K83+L83)*$N$14</f>
        <v>39.49</v>
      </c>
      <c r="O83" s="20">
        <f>$BT$7*E83</f>
        <v>0.19</v>
      </c>
      <c r="P83" s="48">
        <v>0.2</v>
      </c>
      <c r="Q83" s="20">
        <f>BT83</f>
        <v>31.19</v>
      </c>
      <c r="R83" s="20">
        <f>J83+K83+L83+M83+N83+O83+P83+Q83</f>
        <v>217.99</v>
      </c>
      <c r="S83" s="20">
        <f>R83*$S$14</f>
        <v>17.440000000000001</v>
      </c>
      <c r="T83" s="20">
        <f>R83*$T$14</f>
        <v>43.6</v>
      </c>
      <c r="U83" s="37">
        <f>R83+S83</f>
        <v>235</v>
      </c>
      <c r="V83" s="36">
        <f>R83+T83</f>
        <v>262</v>
      </c>
      <c r="W83" s="20">
        <v>30.01</v>
      </c>
      <c r="X83" s="19">
        <v>180</v>
      </c>
      <c r="Y83" s="9"/>
      <c r="Z83" s="34"/>
      <c r="AA83" s="25"/>
      <c r="AB83" s="9">
        <f>$AB$14*AB84</f>
        <v>16</v>
      </c>
      <c r="AC83" s="24">
        <f>$AC$14*AC84</f>
        <v>0.74</v>
      </c>
      <c r="AD83" s="24">
        <f>$AD$14*AD84</f>
        <v>0.45</v>
      </c>
      <c r="AE83" s="24"/>
      <c r="AF83" s="25"/>
      <c r="AG83" s="25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4">
        <f>$BN$14*BN84</f>
        <v>14</v>
      </c>
      <c r="BO83" s="22"/>
      <c r="BP83" s="22"/>
      <c r="BQ83" s="22"/>
      <c r="BR83" s="22"/>
      <c r="BS83" s="22"/>
      <c r="BT83" s="23">
        <f>SUM(AB83:BS83)</f>
        <v>31.19</v>
      </c>
      <c r="BU83" s="22"/>
      <c r="BV83" s="22"/>
    </row>
    <row r="84" spans="1:74" s="21" customFormat="1" hidden="1" x14ac:dyDescent="0.25">
      <c r="A84" s="18"/>
      <c r="B84" s="32"/>
      <c r="C84" s="31"/>
      <c r="D84" s="32"/>
      <c r="E84" s="32"/>
      <c r="F84" s="20"/>
      <c r="G84" s="38"/>
      <c r="H84" s="20"/>
      <c r="I84" s="20"/>
      <c r="J84" s="20"/>
      <c r="K84" s="20"/>
      <c r="L84" s="20"/>
      <c r="M84" s="20"/>
      <c r="N84" s="20"/>
      <c r="O84" s="14"/>
      <c r="P84" s="15"/>
      <c r="Q84" s="14"/>
      <c r="R84" s="20"/>
      <c r="S84" s="20"/>
      <c r="T84" s="20"/>
      <c r="U84" s="37"/>
      <c r="V84" s="36"/>
      <c r="W84" s="20"/>
      <c r="X84" s="20"/>
      <c r="Y84" s="34"/>
      <c r="Z84" s="34"/>
      <c r="AA84" s="25"/>
      <c r="AB84" s="24">
        <v>1</v>
      </c>
      <c r="AC84" s="24">
        <v>1.8</v>
      </c>
      <c r="AD84" s="24">
        <v>2.5</v>
      </c>
      <c r="AE84" s="24"/>
      <c r="AF84" s="25"/>
      <c r="AG84" s="25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4">
        <v>2</v>
      </c>
      <c r="BO84" s="22"/>
      <c r="BP84" s="22"/>
      <c r="BQ84" s="22"/>
      <c r="BR84" s="22"/>
      <c r="BS84" s="22"/>
      <c r="BT84" s="23"/>
      <c r="BU84" s="22"/>
      <c r="BV84" s="22"/>
    </row>
    <row r="85" spans="1:74" s="40" customFormat="1" ht="48" x14ac:dyDescent="0.25">
      <c r="A85" s="100">
        <v>36</v>
      </c>
      <c r="B85" s="32" t="s">
        <v>14</v>
      </c>
      <c r="C85" s="44" t="s">
        <v>13</v>
      </c>
      <c r="D85" s="32"/>
      <c r="E85" s="32">
        <v>8</v>
      </c>
      <c r="F85" s="130">
        <f>$AF$7</f>
        <v>6.98</v>
      </c>
      <c r="G85" s="38">
        <f>$AF$8</f>
        <v>3.46</v>
      </c>
      <c r="H85" s="20">
        <f>D85*F85</f>
        <v>0</v>
      </c>
      <c r="I85" s="20">
        <f>E85*G85</f>
        <v>27.68</v>
      </c>
      <c r="J85" s="20">
        <f>SUM(H85:I85)</f>
        <v>27.68</v>
      </c>
      <c r="K85" s="20">
        <f>J85*$K$14</f>
        <v>6.26</v>
      </c>
      <c r="L85" s="20">
        <f>(J85+K85)*$L$14</f>
        <v>13.58</v>
      </c>
      <c r="M85" s="20">
        <f>(J85+K85+L85)*$M$14</f>
        <v>14.35</v>
      </c>
      <c r="N85" s="20">
        <f>(J85+K85+L85)*$N$14</f>
        <v>16.63</v>
      </c>
      <c r="O85" s="20">
        <f>$BT$7*E85</f>
        <v>0.08</v>
      </c>
      <c r="P85" s="48">
        <v>0.2</v>
      </c>
      <c r="Q85" s="20">
        <f>BT85</f>
        <v>31.19</v>
      </c>
      <c r="R85" s="20">
        <f>J85+K85+L85+M85+N85+O85+P85+Q85</f>
        <v>109.97</v>
      </c>
      <c r="S85" s="20">
        <f>R85*$S$14</f>
        <v>8.8000000000000007</v>
      </c>
      <c r="T85" s="20">
        <f>R85*$T$14</f>
        <v>21.99</v>
      </c>
      <c r="U85" s="37">
        <f>R85+S85</f>
        <v>119</v>
      </c>
      <c r="V85" s="36">
        <f>R85+T85</f>
        <v>132</v>
      </c>
      <c r="W85" s="20">
        <v>14.28</v>
      </c>
      <c r="X85" s="19">
        <v>86</v>
      </c>
      <c r="Y85" s="9"/>
      <c r="Z85" s="34"/>
      <c r="AA85" s="25"/>
      <c r="AB85" s="9">
        <f>$AB$14*AB86</f>
        <v>16</v>
      </c>
      <c r="AC85" s="24">
        <f>$AC$14*AC86</f>
        <v>0.74</v>
      </c>
      <c r="AD85" s="24">
        <f>$AD$14*AD86</f>
        <v>0.45</v>
      </c>
      <c r="AE85" s="24"/>
      <c r="AF85" s="25"/>
      <c r="AG85" s="25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4">
        <f>$BN$14*BN86</f>
        <v>14</v>
      </c>
      <c r="BO85" s="22"/>
      <c r="BP85" s="22"/>
      <c r="BQ85" s="22"/>
      <c r="BR85" s="22"/>
      <c r="BS85" s="22"/>
      <c r="BT85" s="23">
        <f>SUM(AB85:BS85)</f>
        <v>31.19</v>
      </c>
      <c r="BU85" s="22"/>
      <c r="BV85" s="22"/>
    </row>
    <row r="86" spans="1:74" s="21" customFormat="1" hidden="1" x14ac:dyDescent="0.25">
      <c r="A86" s="18"/>
      <c r="B86" s="32"/>
      <c r="C86" s="31"/>
      <c r="D86" s="32"/>
      <c r="E86" s="32"/>
      <c r="F86" s="20"/>
      <c r="G86" s="38"/>
      <c r="H86" s="20"/>
      <c r="I86" s="20"/>
      <c r="J86" s="20"/>
      <c r="K86" s="20"/>
      <c r="L86" s="20"/>
      <c r="M86" s="20"/>
      <c r="N86" s="20"/>
      <c r="O86" s="14"/>
      <c r="P86" s="15"/>
      <c r="Q86" s="14"/>
      <c r="R86" s="20"/>
      <c r="S86" s="20"/>
      <c r="T86" s="20"/>
      <c r="U86" s="37"/>
      <c r="V86" s="36"/>
      <c r="W86" s="20"/>
      <c r="X86" s="20"/>
      <c r="Y86" s="34"/>
      <c r="Z86" s="34"/>
      <c r="AA86" s="25"/>
      <c r="AB86" s="24">
        <v>1</v>
      </c>
      <c r="AC86" s="24">
        <v>1.8</v>
      </c>
      <c r="AD86" s="24">
        <v>2.5</v>
      </c>
      <c r="AE86" s="24"/>
      <c r="AF86" s="25"/>
      <c r="AG86" s="25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4">
        <v>2</v>
      </c>
      <c r="BO86" s="22"/>
      <c r="BP86" s="22"/>
      <c r="BQ86" s="22"/>
      <c r="BR86" s="22"/>
      <c r="BS86" s="22"/>
      <c r="BT86" s="23"/>
      <c r="BU86" s="22"/>
      <c r="BV86" s="22"/>
    </row>
    <row r="87" spans="1:74" s="40" customFormat="1" ht="19.2" x14ac:dyDescent="0.25">
      <c r="A87" s="100">
        <v>37</v>
      </c>
      <c r="B87" s="32" t="s">
        <v>12</v>
      </c>
      <c r="C87" s="44" t="s">
        <v>11</v>
      </c>
      <c r="D87" s="32">
        <v>4</v>
      </c>
      <c r="E87" s="32">
        <v>20</v>
      </c>
      <c r="F87" s="130">
        <f>$AF$7</f>
        <v>6.98</v>
      </c>
      <c r="G87" s="38">
        <f>$AF$8</f>
        <v>3.46</v>
      </c>
      <c r="H87" s="66">
        <f>D87*F87</f>
        <v>27.92</v>
      </c>
      <c r="I87" s="66">
        <f>E87*G87</f>
        <v>69.2</v>
      </c>
      <c r="J87" s="66">
        <f>SUM(H87:I87)</f>
        <v>97.12</v>
      </c>
      <c r="K87" s="66">
        <f>J87*$K$14</f>
        <v>21.95</v>
      </c>
      <c r="L87" s="66">
        <f>(J87+K87)*$L$14</f>
        <v>47.63</v>
      </c>
      <c r="M87" s="66">
        <f>(J87+K87+L87)*$M$14</f>
        <v>50.34</v>
      </c>
      <c r="N87" s="66">
        <f>(J87+K87+L87)*$N$14</f>
        <v>58.35</v>
      </c>
      <c r="O87" s="66">
        <f>$BT$7*(D87+E87)</f>
        <v>0.24</v>
      </c>
      <c r="P87" s="59">
        <v>0.2</v>
      </c>
      <c r="Q87" s="66">
        <f>BT87</f>
        <v>18.59</v>
      </c>
      <c r="R87" s="66">
        <f>J87+K87+L87+M87+N87+O87+P87+Q87</f>
        <v>294.42</v>
      </c>
      <c r="S87" s="66">
        <f>R87*$S$14</f>
        <v>23.55</v>
      </c>
      <c r="T87" s="66">
        <f>R87*$T$14</f>
        <v>58.88</v>
      </c>
      <c r="U87" s="68">
        <f>R87+S87</f>
        <v>318</v>
      </c>
      <c r="V87" s="67">
        <f>R87+T87</f>
        <v>353</v>
      </c>
      <c r="W87" s="66">
        <v>36.76</v>
      </c>
      <c r="X87" s="19">
        <v>221</v>
      </c>
      <c r="Y87" s="9"/>
      <c r="Z87" s="34"/>
      <c r="AA87" s="42"/>
      <c r="AB87" s="9">
        <f>$AB$14*AB88</f>
        <v>16</v>
      </c>
      <c r="AC87" s="43">
        <f>$AC$14*AC88</f>
        <v>0.74</v>
      </c>
      <c r="AD87" s="43">
        <f>$AD$14*AD88</f>
        <v>0.45</v>
      </c>
      <c r="AE87" s="43"/>
      <c r="AF87" s="42"/>
      <c r="AG87" s="42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123">
        <f>BI89</f>
        <v>0.63</v>
      </c>
      <c r="BJ87" s="123">
        <f>BJ89</f>
        <v>0.77</v>
      </c>
      <c r="BK87" s="41"/>
      <c r="BL87" s="41"/>
      <c r="BM87" s="41"/>
      <c r="BN87" s="41"/>
      <c r="BO87" s="41"/>
      <c r="BP87" s="41"/>
      <c r="BQ87" s="41"/>
      <c r="BR87" s="41"/>
      <c r="BS87" s="41"/>
      <c r="BT87" s="23">
        <f>SUM(AB87:BS87)</f>
        <v>18.59</v>
      </c>
      <c r="BU87" s="41"/>
      <c r="BV87" s="41"/>
    </row>
    <row r="88" spans="1:74" s="40" customFormat="1" hidden="1" x14ac:dyDescent="0.25">
      <c r="A88" s="18"/>
      <c r="B88" s="32"/>
      <c r="C88" s="44"/>
      <c r="D88" s="32"/>
      <c r="E88" s="32"/>
      <c r="F88" s="66"/>
      <c r="G88" s="38"/>
      <c r="H88" s="66"/>
      <c r="I88" s="66"/>
      <c r="J88" s="66"/>
      <c r="K88" s="66"/>
      <c r="L88" s="66"/>
      <c r="M88" s="66"/>
      <c r="N88" s="66"/>
      <c r="O88" s="14"/>
      <c r="P88" s="15"/>
      <c r="Q88" s="14"/>
      <c r="R88" s="66"/>
      <c r="S88" s="66"/>
      <c r="T88" s="66"/>
      <c r="U88" s="68"/>
      <c r="V88" s="67"/>
      <c r="W88" s="66"/>
      <c r="X88" s="66"/>
      <c r="Y88" s="34"/>
      <c r="Z88" s="34"/>
      <c r="AA88" s="42"/>
      <c r="AB88" s="43">
        <v>1</v>
      </c>
      <c r="AC88" s="43">
        <v>1.8</v>
      </c>
      <c r="AD88" s="43">
        <v>2.5</v>
      </c>
      <c r="AE88" s="43"/>
      <c r="AF88" s="42"/>
      <c r="AG88" s="42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41"/>
      <c r="BH88" s="41"/>
      <c r="BI88" s="41"/>
      <c r="BJ88" s="41"/>
      <c r="BK88" s="41"/>
      <c r="BL88" s="41"/>
      <c r="BM88" s="41"/>
      <c r="BN88" s="41"/>
      <c r="BO88" s="41"/>
      <c r="BP88" s="41"/>
      <c r="BQ88" s="41"/>
      <c r="BR88" s="41"/>
      <c r="BS88" s="41"/>
      <c r="BT88" s="23"/>
      <c r="BU88" s="41"/>
      <c r="BV88" s="41"/>
    </row>
    <row r="89" spans="1:74" s="40" customFormat="1" ht="19.2" x14ac:dyDescent="0.25">
      <c r="A89" s="100">
        <v>38</v>
      </c>
      <c r="B89" s="32" t="s">
        <v>10</v>
      </c>
      <c r="C89" s="44" t="s">
        <v>9</v>
      </c>
      <c r="D89" s="32">
        <v>4</v>
      </c>
      <c r="E89" s="32">
        <v>20</v>
      </c>
      <c r="F89" s="130">
        <f>$AF$7</f>
        <v>6.98</v>
      </c>
      <c r="G89" s="38">
        <f>$AF$8</f>
        <v>3.46</v>
      </c>
      <c r="H89" s="66">
        <f>D89*F89</f>
        <v>27.92</v>
      </c>
      <c r="I89" s="66">
        <f>E89*G89</f>
        <v>69.2</v>
      </c>
      <c r="J89" s="66">
        <f>SUM(H89:I89)</f>
        <v>97.12</v>
      </c>
      <c r="K89" s="66">
        <f>J89*$K$14</f>
        <v>21.95</v>
      </c>
      <c r="L89" s="66">
        <f>(J89+K89)*$L$14</f>
        <v>47.63</v>
      </c>
      <c r="M89" s="66">
        <f>(J89+K89+L89)*$M$14</f>
        <v>50.34</v>
      </c>
      <c r="N89" s="66">
        <f>(J89+K89+L89)*$N$14</f>
        <v>58.35</v>
      </c>
      <c r="O89" s="66">
        <f>$BT$7*(D89+E89)</f>
        <v>0.24</v>
      </c>
      <c r="P89" s="59">
        <v>0.2</v>
      </c>
      <c r="Q89" s="66">
        <f>BT89</f>
        <v>18.59</v>
      </c>
      <c r="R89" s="66">
        <f>J89+K89+L89+M89+N89+O89+P89+Q89</f>
        <v>294.42</v>
      </c>
      <c r="S89" s="66">
        <f>R89*$S$14</f>
        <v>23.55</v>
      </c>
      <c r="T89" s="66">
        <f>R89*$T$14</f>
        <v>58.88</v>
      </c>
      <c r="U89" s="68">
        <f>R89+S89</f>
        <v>318</v>
      </c>
      <c r="V89" s="67">
        <f>R89+T89</f>
        <v>353</v>
      </c>
      <c r="W89" s="66">
        <v>36.76</v>
      </c>
      <c r="X89" s="19">
        <v>221</v>
      </c>
      <c r="Y89" s="9"/>
      <c r="Z89" s="26"/>
      <c r="AA89" s="25"/>
      <c r="AB89" s="9">
        <f>$AB$14*AB90</f>
        <v>16</v>
      </c>
      <c r="AC89" s="24">
        <f>$AC$14*AC90</f>
        <v>0.74</v>
      </c>
      <c r="AD89" s="24">
        <f>$AD$14*AD90</f>
        <v>0.45</v>
      </c>
      <c r="AE89" s="24"/>
      <c r="AF89" s="25"/>
      <c r="AG89" s="25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4">
        <f>$BI$14*BI90</f>
        <v>0.63</v>
      </c>
      <c r="BJ89" s="24">
        <f>$BJ$14*BJ90</f>
        <v>0.77</v>
      </c>
      <c r="BK89" s="22"/>
      <c r="BL89" s="22"/>
      <c r="BM89" s="22"/>
      <c r="BN89" s="22"/>
      <c r="BO89" s="22"/>
      <c r="BP89" s="22"/>
      <c r="BQ89" s="22"/>
      <c r="BR89" s="22"/>
      <c r="BS89" s="22"/>
      <c r="BT89" s="23">
        <f>SUM(AB89:BS89)</f>
        <v>18.59</v>
      </c>
      <c r="BU89" s="22"/>
      <c r="BV89" s="22"/>
    </row>
    <row r="90" spans="1:74" s="21" customFormat="1" hidden="1" x14ac:dyDescent="0.25">
      <c r="A90" s="18"/>
      <c r="B90" s="30"/>
      <c r="C90" s="31"/>
      <c r="D90" s="30"/>
      <c r="E90" s="30"/>
      <c r="F90" s="14"/>
      <c r="G90" s="29"/>
      <c r="H90" s="14"/>
      <c r="I90" s="14"/>
      <c r="J90" s="14"/>
      <c r="K90" s="14"/>
      <c r="L90" s="14"/>
      <c r="M90" s="14"/>
      <c r="N90" s="14"/>
      <c r="O90" s="14"/>
      <c r="P90" s="15"/>
      <c r="Q90" s="14"/>
      <c r="R90" s="14"/>
      <c r="S90" s="14"/>
      <c r="T90" s="14"/>
      <c r="U90" s="28"/>
      <c r="V90" s="27"/>
      <c r="W90" s="14"/>
      <c r="X90" s="14"/>
      <c r="Y90" s="26"/>
      <c r="Z90" s="26"/>
      <c r="AA90" s="25"/>
      <c r="AB90" s="24">
        <v>1</v>
      </c>
      <c r="AC90" s="24">
        <v>1.8</v>
      </c>
      <c r="AD90" s="24">
        <v>2.5</v>
      </c>
      <c r="AE90" s="24"/>
      <c r="AF90" s="25"/>
      <c r="AG90" s="25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4">
        <v>1</v>
      </c>
      <c r="BJ90" s="24">
        <v>1</v>
      </c>
      <c r="BK90" s="22"/>
      <c r="BL90" s="22"/>
      <c r="BM90" s="22"/>
      <c r="BN90" s="22"/>
      <c r="BO90" s="22"/>
      <c r="BP90" s="22"/>
      <c r="BQ90" s="22"/>
      <c r="BR90" s="22"/>
      <c r="BS90" s="22"/>
      <c r="BT90" s="23"/>
      <c r="BU90" s="22"/>
      <c r="BV90" s="22"/>
    </row>
    <row r="91" spans="1:74" s="117" customFormat="1" ht="19.2" x14ac:dyDescent="0.25">
      <c r="A91" s="111">
        <v>39</v>
      </c>
      <c r="B91" s="112" t="s">
        <v>8</v>
      </c>
      <c r="C91" s="113" t="s">
        <v>7</v>
      </c>
      <c r="D91" s="112"/>
      <c r="E91" s="112">
        <v>7</v>
      </c>
      <c r="F91" s="130">
        <f>$AF$7</f>
        <v>6.98</v>
      </c>
      <c r="G91" s="38">
        <f>$AF$8</f>
        <v>3.46</v>
      </c>
      <c r="H91" s="114">
        <f>D91*F91</f>
        <v>0</v>
      </c>
      <c r="I91" s="114">
        <f>E91*G91</f>
        <v>24.22</v>
      </c>
      <c r="J91" s="114">
        <f>SUM(H91:I91)</f>
        <v>24.22</v>
      </c>
      <c r="K91" s="114">
        <f>J91*$K$14</f>
        <v>5.47</v>
      </c>
      <c r="L91" s="114">
        <f>(J91+K91)*$L$14</f>
        <v>11.88</v>
      </c>
      <c r="M91" s="114">
        <f>(J91+K91+L91)*$M$14</f>
        <v>12.55</v>
      </c>
      <c r="N91" s="114">
        <f>(J91+K91+L91)*$N$14</f>
        <v>14.55</v>
      </c>
      <c r="O91" s="114">
        <f>$BT$7*(D91+E91)</f>
        <v>7.0000000000000007E-2</v>
      </c>
      <c r="P91" s="115">
        <v>0.2</v>
      </c>
      <c r="Q91" s="114">
        <f>BT91</f>
        <v>25.69</v>
      </c>
      <c r="R91" s="114">
        <f>J91+K91+L91+M91+N91+O91+P91+Q91</f>
        <v>94.63</v>
      </c>
      <c r="S91" s="114">
        <f>R91*$S$14</f>
        <v>7.57</v>
      </c>
      <c r="T91" s="114">
        <f>R91*$T$14</f>
        <v>18.93</v>
      </c>
      <c r="U91" s="68">
        <f>R91+S91</f>
        <v>102</v>
      </c>
      <c r="V91" s="67">
        <f>R91+T91</f>
        <v>114</v>
      </c>
      <c r="W91" s="114">
        <v>15.39</v>
      </c>
      <c r="X91" s="68">
        <v>92</v>
      </c>
      <c r="Y91" s="118"/>
      <c r="Z91" s="119"/>
      <c r="AA91" s="120"/>
      <c r="AB91" s="9">
        <f>$AB$14*AB92</f>
        <v>16</v>
      </c>
      <c r="AC91" s="121">
        <f>$AC$14*AC92</f>
        <v>0.74</v>
      </c>
      <c r="AD91" s="121">
        <f>$AD$14*AD92</f>
        <v>0.45</v>
      </c>
      <c r="AE91" s="121"/>
      <c r="AF91" s="120"/>
      <c r="AG91" s="120"/>
      <c r="AH91" s="122"/>
      <c r="AI91" s="122"/>
      <c r="AJ91" s="122"/>
      <c r="AK91" s="122"/>
      <c r="AL91" s="122"/>
      <c r="AM91" s="122"/>
      <c r="AN91" s="122"/>
      <c r="AO91" s="122"/>
      <c r="AP91" s="122"/>
      <c r="AQ91" s="122"/>
      <c r="AR91" s="122"/>
      <c r="AS91" s="122"/>
      <c r="AT91" s="122"/>
      <c r="AU91" s="122"/>
      <c r="AV91" s="122"/>
      <c r="AW91" s="122"/>
      <c r="AX91" s="122"/>
      <c r="AY91" s="122"/>
      <c r="AZ91" s="122"/>
      <c r="BA91" s="122"/>
      <c r="BB91" s="122"/>
      <c r="BC91" s="122"/>
      <c r="BD91" s="122"/>
      <c r="BE91" s="122"/>
      <c r="BF91" s="122"/>
      <c r="BG91" s="122"/>
      <c r="BH91" s="122"/>
      <c r="BI91" s="122"/>
      <c r="BJ91" s="122"/>
      <c r="BK91" s="122"/>
      <c r="BL91" s="122"/>
      <c r="BM91" s="122"/>
      <c r="BN91" s="122"/>
      <c r="BO91" s="122"/>
      <c r="BP91" s="122"/>
      <c r="BQ91" s="124">
        <f>BQ14</f>
        <v>8.5</v>
      </c>
      <c r="BR91" s="122"/>
      <c r="BS91" s="122"/>
      <c r="BT91" s="116">
        <f>SUM(AB91:BS91)</f>
        <v>25.69</v>
      </c>
      <c r="BU91" s="122"/>
      <c r="BV91" s="122"/>
    </row>
    <row r="92" spans="1:74" s="40" customFormat="1" hidden="1" x14ac:dyDescent="0.25">
      <c r="A92" s="18"/>
      <c r="B92" s="32"/>
      <c r="C92" s="44"/>
      <c r="D92" s="32"/>
      <c r="E92" s="32"/>
      <c r="F92" s="20"/>
      <c r="G92" s="38"/>
      <c r="H92" s="20"/>
      <c r="I92" s="20"/>
      <c r="J92" s="20"/>
      <c r="K92" s="20"/>
      <c r="L92" s="20"/>
      <c r="M92" s="20"/>
      <c r="N92" s="20"/>
      <c r="O92" s="14"/>
      <c r="P92" s="15"/>
      <c r="Q92" s="14"/>
      <c r="R92" s="20"/>
      <c r="S92" s="20"/>
      <c r="T92" s="20"/>
      <c r="U92" s="37"/>
      <c r="V92" s="36"/>
      <c r="W92" s="20"/>
      <c r="X92" s="20"/>
      <c r="Y92" s="34"/>
      <c r="Z92" s="34"/>
      <c r="AA92" s="42"/>
      <c r="AB92" s="43">
        <v>1</v>
      </c>
      <c r="AC92" s="43">
        <v>1.8</v>
      </c>
      <c r="AD92" s="43">
        <v>2.5</v>
      </c>
      <c r="AE92" s="43"/>
      <c r="AF92" s="42"/>
      <c r="AG92" s="42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41"/>
      <c r="AY92" s="41"/>
      <c r="AZ92" s="41"/>
      <c r="BA92" s="41"/>
      <c r="BB92" s="41"/>
      <c r="BC92" s="41"/>
      <c r="BD92" s="41"/>
      <c r="BE92" s="41"/>
      <c r="BF92" s="41"/>
      <c r="BG92" s="41"/>
      <c r="BH92" s="41"/>
      <c r="BI92" s="41"/>
      <c r="BJ92" s="41"/>
      <c r="BK92" s="41"/>
      <c r="BL92" s="41"/>
      <c r="BM92" s="41"/>
      <c r="BN92" s="41"/>
      <c r="BO92" s="41"/>
      <c r="BP92" s="41"/>
      <c r="BQ92" s="41"/>
      <c r="BR92" s="41"/>
      <c r="BS92" s="41"/>
      <c r="BT92" s="23"/>
      <c r="BU92" s="41"/>
      <c r="BV92" s="41"/>
    </row>
    <row r="93" spans="1:74" s="40" customFormat="1" ht="19.2" x14ac:dyDescent="0.25">
      <c r="A93" s="100">
        <v>40</v>
      </c>
      <c r="B93" s="32" t="s">
        <v>6</v>
      </c>
      <c r="C93" s="44" t="s">
        <v>5</v>
      </c>
      <c r="D93" s="32">
        <v>5</v>
      </c>
      <c r="E93" s="32">
        <v>6</v>
      </c>
      <c r="F93" s="130">
        <f>$AF$7</f>
        <v>6.98</v>
      </c>
      <c r="G93" s="38">
        <f>$AF$8</f>
        <v>3.46</v>
      </c>
      <c r="H93" s="20">
        <f>D93*F93</f>
        <v>34.9</v>
      </c>
      <c r="I93" s="20">
        <f>E93*G93</f>
        <v>20.76</v>
      </c>
      <c r="J93" s="20">
        <f>SUM(H93:I93)</f>
        <v>55.66</v>
      </c>
      <c r="K93" s="20">
        <f>J93*$K$14</f>
        <v>12.58</v>
      </c>
      <c r="L93" s="20">
        <f>(J93+K93)*$L$14</f>
        <v>27.3</v>
      </c>
      <c r="M93" s="20">
        <f>(J93+K93+L93)*$M$14</f>
        <v>28.85</v>
      </c>
      <c r="N93" s="20">
        <f>(J93+K93+L93)*$N$14</f>
        <v>33.44</v>
      </c>
      <c r="O93" s="20">
        <f>$BT$7*(D93+E93)</f>
        <v>0.11</v>
      </c>
      <c r="P93" s="48">
        <v>0.2</v>
      </c>
      <c r="Q93" s="20">
        <f>BT93</f>
        <v>17.190000000000001</v>
      </c>
      <c r="R93" s="20">
        <f>J93+K93+L93+M93+N93+O93+P93+Q93</f>
        <v>175.33</v>
      </c>
      <c r="S93" s="20">
        <f>R93*$S$14</f>
        <v>14.03</v>
      </c>
      <c r="T93" s="20">
        <f>R93*$T$14</f>
        <v>35.07</v>
      </c>
      <c r="U93" s="37">
        <f>R93+S93</f>
        <v>189</v>
      </c>
      <c r="V93" s="36">
        <f>R93+T93</f>
        <v>210</v>
      </c>
      <c r="W93" s="20">
        <v>22.34</v>
      </c>
      <c r="X93" s="19">
        <v>134</v>
      </c>
      <c r="Y93" s="9"/>
      <c r="Z93" s="34"/>
      <c r="AA93" s="42"/>
      <c r="AB93" s="9">
        <f>$AB$14*AB94</f>
        <v>16</v>
      </c>
      <c r="AC93" s="43">
        <f>$AC$14*AC94</f>
        <v>0.74</v>
      </c>
      <c r="AD93" s="43">
        <f>$AD$14*AD94</f>
        <v>0.45</v>
      </c>
      <c r="AE93" s="43"/>
      <c r="AF93" s="42"/>
      <c r="AG93" s="42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1"/>
      <c r="BE93" s="41"/>
      <c r="BF93" s="41"/>
      <c r="BG93" s="41"/>
      <c r="BH93" s="41"/>
      <c r="BI93" s="41"/>
      <c r="BJ93" s="41"/>
      <c r="BK93" s="41"/>
      <c r="BL93" s="41"/>
      <c r="BM93" s="41"/>
      <c r="BN93" s="41"/>
      <c r="BO93" s="41"/>
      <c r="BP93" s="41"/>
      <c r="BQ93" s="41"/>
      <c r="BR93" s="41"/>
      <c r="BS93" s="41"/>
      <c r="BT93" s="23">
        <f>SUM(AB93:BS93)</f>
        <v>17.190000000000001</v>
      </c>
      <c r="BU93" s="41"/>
      <c r="BV93" s="41"/>
    </row>
    <row r="94" spans="1:74" hidden="1" x14ac:dyDescent="0.25">
      <c r="A94" s="18"/>
      <c r="B94" s="32"/>
      <c r="C94" s="39"/>
      <c r="D94" s="32"/>
      <c r="E94" s="32"/>
      <c r="F94" s="20"/>
      <c r="G94" s="38"/>
      <c r="H94" s="20"/>
      <c r="I94" s="20"/>
      <c r="J94" s="20"/>
      <c r="K94" s="20"/>
      <c r="L94" s="20"/>
      <c r="M94" s="20"/>
      <c r="N94" s="20"/>
      <c r="O94" s="14"/>
      <c r="P94" s="15"/>
      <c r="Q94" s="14"/>
      <c r="R94" s="20"/>
      <c r="S94" s="20"/>
      <c r="T94" s="20"/>
      <c r="U94" s="37"/>
      <c r="V94" s="36"/>
      <c r="W94" s="20"/>
      <c r="X94" s="20"/>
      <c r="Y94" s="34"/>
      <c r="Z94" s="34"/>
      <c r="AA94" s="34"/>
      <c r="AB94" s="35">
        <v>1</v>
      </c>
      <c r="AC94" s="35">
        <v>1.8</v>
      </c>
      <c r="AD94" s="35">
        <v>2.5</v>
      </c>
      <c r="AE94" s="35"/>
      <c r="AF94" s="34"/>
      <c r="AG94" s="34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33"/>
      <c r="BU94" s="32"/>
      <c r="BV94" s="32"/>
    </row>
    <row r="95" spans="1:74" s="40" customFormat="1" ht="19.2" x14ac:dyDescent="0.25">
      <c r="A95" s="100">
        <v>41</v>
      </c>
      <c r="B95" s="32"/>
      <c r="C95" s="44" t="s">
        <v>4</v>
      </c>
      <c r="D95" s="32"/>
      <c r="E95" s="32">
        <v>12</v>
      </c>
      <c r="F95" s="130">
        <f>$AF$7</f>
        <v>6.98</v>
      </c>
      <c r="G95" s="38">
        <f>$AF$8</f>
        <v>3.46</v>
      </c>
      <c r="H95" s="20">
        <f>D95*F95</f>
        <v>0</v>
      </c>
      <c r="I95" s="20">
        <f>E95*G95</f>
        <v>41.52</v>
      </c>
      <c r="J95" s="20">
        <f>SUM(H95:I95)</f>
        <v>41.52</v>
      </c>
      <c r="K95" s="20">
        <f>J95*$K$14</f>
        <v>9.3800000000000008</v>
      </c>
      <c r="L95" s="20">
        <f>(J95+K95)*$L$14</f>
        <v>20.36</v>
      </c>
      <c r="M95" s="20">
        <f>(J95+K95+L95)*$M$14</f>
        <v>21.52</v>
      </c>
      <c r="N95" s="20">
        <f>(J95+K95+L95)*$N$14</f>
        <v>24.94</v>
      </c>
      <c r="O95" s="20">
        <f>$BT$7*E95</f>
        <v>0.12</v>
      </c>
      <c r="P95" s="48">
        <v>0.2</v>
      </c>
      <c r="Q95" s="20">
        <f>BT95</f>
        <v>51.97</v>
      </c>
      <c r="R95" s="20">
        <f>J95+K95+L95+M95+N95+O95+P95+Q95</f>
        <v>170.01</v>
      </c>
      <c r="S95" s="20">
        <f>R95*$S$14</f>
        <v>13.6</v>
      </c>
      <c r="T95" s="20">
        <f>R95*$T$14</f>
        <v>34</v>
      </c>
      <c r="U95" s="37">
        <f>R95+S95</f>
        <v>184</v>
      </c>
      <c r="V95" s="36">
        <f>R95+T95</f>
        <v>204</v>
      </c>
      <c r="W95" s="20">
        <v>21.6</v>
      </c>
      <c r="X95" s="19">
        <v>130</v>
      </c>
      <c r="Y95" s="9"/>
      <c r="Z95" s="26"/>
      <c r="AA95" s="25"/>
      <c r="AB95" s="9">
        <f>$AB$14*AB96</f>
        <v>16</v>
      </c>
      <c r="AC95" s="24">
        <f>$AC$14*AC96</f>
        <v>0.74</v>
      </c>
      <c r="AD95" s="24">
        <f>$AD$14*AD96</f>
        <v>0.45</v>
      </c>
      <c r="AE95" s="24"/>
      <c r="AF95" s="25"/>
      <c r="AG95" s="25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4">
        <f>$BK$14*BK96</f>
        <v>34.78</v>
      </c>
      <c r="BL95" s="22"/>
      <c r="BM95" s="22"/>
      <c r="BN95" s="22"/>
      <c r="BO95" s="22"/>
      <c r="BP95" s="22"/>
      <c r="BQ95" s="22"/>
      <c r="BR95" s="22"/>
      <c r="BS95" s="22"/>
      <c r="BT95" s="23">
        <f>SUM(AB95:BS95)</f>
        <v>51.97</v>
      </c>
      <c r="BU95" s="22"/>
      <c r="BV95" s="22"/>
    </row>
    <row r="96" spans="1:74" s="21" customFormat="1" hidden="1" x14ac:dyDescent="0.25">
      <c r="A96" s="18"/>
      <c r="B96" s="30"/>
      <c r="C96" s="31"/>
      <c r="D96" s="30"/>
      <c r="E96" s="30"/>
      <c r="F96" s="14"/>
      <c r="G96" s="29"/>
      <c r="H96" s="14"/>
      <c r="I96" s="14"/>
      <c r="J96" s="14"/>
      <c r="K96" s="14"/>
      <c r="L96" s="14"/>
      <c r="M96" s="14"/>
      <c r="N96" s="14"/>
      <c r="O96" s="14"/>
      <c r="P96" s="15"/>
      <c r="Q96" s="14"/>
      <c r="R96" s="14"/>
      <c r="S96" s="14"/>
      <c r="T96" s="14"/>
      <c r="U96" s="28"/>
      <c r="V96" s="27"/>
      <c r="W96" s="14"/>
      <c r="X96" s="14"/>
      <c r="Y96" s="26"/>
      <c r="Z96" s="26"/>
      <c r="AA96" s="25"/>
      <c r="AB96" s="24">
        <v>1</v>
      </c>
      <c r="AC96" s="24">
        <v>1.8</v>
      </c>
      <c r="AD96" s="24">
        <v>2.5</v>
      </c>
      <c r="AE96" s="24"/>
      <c r="AF96" s="25"/>
      <c r="AG96" s="25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4">
        <v>1</v>
      </c>
      <c r="BL96" s="22"/>
      <c r="BM96" s="22"/>
      <c r="BN96" s="22"/>
      <c r="BO96" s="22"/>
      <c r="BP96" s="22"/>
      <c r="BQ96" s="22"/>
      <c r="BR96" s="22"/>
      <c r="BS96" s="22"/>
      <c r="BT96" s="23"/>
      <c r="BU96" s="22"/>
      <c r="BV96" s="22"/>
    </row>
    <row r="97" spans="1:74" ht="19.2" x14ac:dyDescent="0.25">
      <c r="A97" s="100">
        <v>42</v>
      </c>
      <c r="B97" s="32" t="s">
        <v>3</v>
      </c>
      <c r="C97" s="39" t="s">
        <v>2</v>
      </c>
      <c r="D97" s="32">
        <v>11</v>
      </c>
      <c r="E97" s="32"/>
      <c r="F97" s="130">
        <f>$AF$7</f>
        <v>6.98</v>
      </c>
      <c r="G97" s="38">
        <f>$AF$8</f>
        <v>3.46</v>
      </c>
      <c r="H97" s="20">
        <f>D97*F97</f>
        <v>76.78</v>
      </c>
      <c r="I97" s="20">
        <f>E97*G97</f>
        <v>0</v>
      </c>
      <c r="J97" s="20">
        <f>SUM(H97:I97)</f>
        <v>76.78</v>
      </c>
      <c r="K97" s="20">
        <f>J97*$K$14</f>
        <v>17.350000000000001</v>
      </c>
      <c r="L97" s="20">
        <f>(J97+K97)*$L$14</f>
        <v>37.65</v>
      </c>
      <c r="M97" s="20">
        <f>(J97+K97+L97)*$M$14</f>
        <v>39.799999999999997</v>
      </c>
      <c r="N97" s="20">
        <f>(J97+K97+L97)*$N$14</f>
        <v>46.12</v>
      </c>
      <c r="O97" s="20">
        <f>$BT$7*D97</f>
        <v>0.11</v>
      </c>
      <c r="P97" s="48">
        <v>0.2</v>
      </c>
      <c r="Q97" s="20">
        <f>BT97</f>
        <v>27</v>
      </c>
      <c r="R97" s="20">
        <f>J97+K97+L97+M97+N97+O97+P97+Q97</f>
        <v>245.01</v>
      </c>
      <c r="S97" s="20">
        <f>R97*$S$14</f>
        <v>19.600000000000001</v>
      </c>
      <c r="T97" s="20">
        <f>R97*$T$14</f>
        <v>49</v>
      </c>
      <c r="U97" s="37">
        <f>R97+S97</f>
        <v>265</v>
      </c>
      <c r="V97" s="36">
        <f>R97+T97</f>
        <v>294</v>
      </c>
      <c r="W97" s="20"/>
      <c r="X97" s="19"/>
      <c r="Y97" s="10"/>
      <c r="Z97" s="10"/>
      <c r="AA97" s="10"/>
      <c r="AB97" s="9">
        <f>$AB$14*AB98</f>
        <v>0</v>
      </c>
      <c r="AC97" s="9"/>
      <c r="AD97" s="9"/>
      <c r="AE97" s="9"/>
      <c r="AF97" s="10"/>
      <c r="AG97" s="10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9">
        <f>$AS$14*AS98</f>
        <v>27</v>
      </c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8">
        <f>SUM(AB97:BS97)</f>
        <v>27</v>
      </c>
      <c r="BU97" s="7"/>
      <c r="BV97" s="7"/>
    </row>
    <row r="98" spans="1:74" s="6" customFormat="1" hidden="1" x14ac:dyDescent="0.25">
      <c r="A98" s="18"/>
      <c r="B98" s="7"/>
      <c r="C98" s="17"/>
      <c r="D98" s="7"/>
      <c r="E98" s="7"/>
      <c r="F98" s="11"/>
      <c r="G98" s="16"/>
      <c r="H98" s="11"/>
      <c r="I98" s="11"/>
      <c r="J98" s="11"/>
      <c r="K98" s="11"/>
      <c r="L98" s="11"/>
      <c r="M98" s="11"/>
      <c r="N98" s="11"/>
      <c r="O98" s="14"/>
      <c r="P98" s="15"/>
      <c r="Q98" s="14"/>
      <c r="R98" s="11"/>
      <c r="S98" s="11"/>
      <c r="T98" s="11"/>
      <c r="U98" s="13"/>
      <c r="V98" s="12"/>
      <c r="W98" s="11"/>
      <c r="X98" s="11"/>
      <c r="Y98" s="10"/>
      <c r="Z98" s="10"/>
      <c r="AA98" s="10"/>
      <c r="AB98" s="9"/>
      <c r="AC98" s="9"/>
      <c r="AD98" s="9"/>
      <c r="AE98" s="9"/>
      <c r="AF98" s="10"/>
      <c r="AG98" s="10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9">
        <v>2</v>
      </c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8"/>
      <c r="BU98" s="7"/>
      <c r="BV98" s="7"/>
    </row>
    <row r="99" spans="1:74" ht="19.2" x14ac:dyDescent="0.25">
      <c r="A99" s="100">
        <v>43</v>
      </c>
      <c r="B99" s="32" t="s">
        <v>1</v>
      </c>
      <c r="C99" s="39" t="s">
        <v>0</v>
      </c>
      <c r="D99" s="32">
        <v>5</v>
      </c>
      <c r="E99" s="32"/>
      <c r="F99" s="130">
        <f>$AF$7</f>
        <v>6.98</v>
      </c>
      <c r="G99" s="38">
        <f>$AF$8</f>
        <v>3.46</v>
      </c>
      <c r="H99" s="20">
        <f>D99*F99</f>
        <v>34.9</v>
      </c>
      <c r="I99" s="20">
        <f>E99*G99</f>
        <v>0</v>
      </c>
      <c r="J99" s="20">
        <f>SUM(H99:I99)</f>
        <v>34.9</v>
      </c>
      <c r="K99" s="20">
        <f>J99*$K$14</f>
        <v>7.89</v>
      </c>
      <c r="L99" s="20">
        <f>(J99+K99)*$L$14</f>
        <v>17.12</v>
      </c>
      <c r="M99" s="20">
        <f>(J99+K99+L99)*$M$14</f>
        <v>18.09</v>
      </c>
      <c r="N99" s="20">
        <f>(J99+K99+L99)*$N$14</f>
        <v>20.97</v>
      </c>
      <c r="O99" s="20">
        <f>$BT$7*D99</f>
        <v>0.05</v>
      </c>
      <c r="P99" s="48">
        <v>0.2</v>
      </c>
      <c r="Q99" s="20">
        <f>BT99</f>
        <v>18</v>
      </c>
      <c r="R99" s="20">
        <f>J99+K99+L99+M99+N99+O99+P99+Q99</f>
        <v>117.22</v>
      </c>
      <c r="S99" s="20">
        <f>R99*$S$14</f>
        <v>9.3800000000000008</v>
      </c>
      <c r="T99" s="20">
        <f>R99*$T$14</f>
        <v>23.44</v>
      </c>
      <c r="U99" s="37">
        <f>R99+S99</f>
        <v>127</v>
      </c>
      <c r="V99" s="36">
        <f>R99+T99</f>
        <v>141</v>
      </c>
      <c r="W99" s="20"/>
      <c r="X99" s="19"/>
      <c r="Y99" s="10"/>
      <c r="Z99" s="10"/>
      <c r="AA99" s="10"/>
      <c r="AB99" s="9">
        <f>$AB$14*AB100</f>
        <v>0</v>
      </c>
      <c r="AC99" s="9"/>
      <c r="AD99" s="9"/>
      <c r="AE99" s="9"/>
      <c r="AF99" s="10"/>
      <c r="AG99" s="10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9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9">
        <f>$BL$14*BL100</f>
        <v>18</v>
      </c>
      <c r="BM99" s="7"/>
      <c r="BN99" s="7"/>
      <c r="BO99" s="7"/>
      <c r="BP99" s="7"/>
      <c r="BQ99" s="7"/>
      <c r="BR99" s="7"/>
      <c r="BS99" s="7"/>
      <c r="BT99" s="8">
        <f>SUM(AB99:BS99)</f>
        <v>18</v>
      </c>
      <c r="BU99" s="7"/>
      <c r="BV99" s="7"/>
    </row>
    <row r="100" spans="1:74" s="6" customFormat="1" hidden="1" x14ac:dyDescent="0.25">
      <c r="A100" s="18"/>
      <c r="B100" s="7"/>
      <c r="C100" s="17"/>
      <c r="D100" s="7"/>
      <c r="E100" s="7"/>
      <c r="F100" s="11"/>
      <c r="G100" s="16"/>
      <c r="H100" s="11"/>
      <c r="I100" s="11"/>
      <c r="J100" s="11"/>
      <c r="K100" s="11"/>
      <c r="L100" s="11"/>
      <c r="M100" s="11"/>
      <c r="N100" s="11"/>
      <c r="O100" s="14"/>
      <c r="P100" s="15"/>
      <c r="Q100" s="14"/>
      <c r="R100" s="11"/>
      <c r="S100" s="11"/>
      <c r="T100" s="11"/>
      <c r="U100" s="13"/>
      <c r="V100" s="12"/>
      <c r="W100" s="11"/>
      <c r="X100" s="11"/>
      <c r="Y100" s="10"/>
      <c r="Z100" s="10"/>
      <c r="AA100" s="10"/>
      <c r="AB100" s="9"/>
      <c r="AC100" s="9"/>
      <c r="AD100" s="9"/>
      <c r="AE100" s="9"/>
      <c r="AF100" s="10"/>
      <c r="AG100" s="10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9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9">
        <v>4</v>
      </c>
      <c r="BM100" s="7"/>
      <c r="BN100" s="7"/>
      <c r="BO100" s="7"/>
      <c r="BP100" s="7"/>
      <c r="BQ100" s="7"/>
      <c r="BR100" s="7"/>
      <c r="BS100" s="7"/>
      <c r="BT100" s="8"/>
      <c r="BU100" s="7"/>
      <c r="BV100" s="7"/>
    </row>
    <row r="101" spans="1:74" x14ac:dyDescent="0.25">
      <c r="U101" s="1">
        <f>SUBTOTAL(9,U15:U100)/43</f>
        <v>190.44186046511601</v>
      </c>
      <c r="V101" s="1">
        <f t="shared" ref="V101" si="3">SUBTOTAL(9,V15:V100)/43</f>
        <v>211.53488372093</v>
      </c>
      <c r="W101" s="1"/>
      <c r="X101" s="1">
        <f>SUBTOTAL(9,X15:X100)/18</f>
        <v>132.666666666667</v>
      </c>
    </row>
    <row r="102" spans="1:74" x14ac:dyDescent="0.25">
      <c r="V102" s="1">
        <f>(U101+V101)/2</f>
        <v>200.988372093023</v>
      </c>
    </row>
    <row r="103" spans="1:74" x14ac:dyDescent="0.25">
      <c r="X103" s="3">
        <f>X101*0.4</f>
        <v>53.07</v>
      </c>
    </row>
    <row r="104" spans="1:74" x14ac:dyDescent="0.25">
      <c r="M104" s="1">
        <v>40</v>
      </c>
      <c r="N104" s="1">
        <f>M104*0.38</f>
        <v>15.2</v>
      </c>
      <c r="V104" s="1">
        <f>X103/V102</f>
        <v>0.26404512583164602</v>
      </c>
    </row>
    <row r="105" spans="1:74" x14ac:dyDescent="0.25">
      <c r="N105" s="1">
        <f>N104/((60+66)/2)</f>
        <v>0.241269841269841</v>
      </c>
    </row>
  </sheetData>
  <autoFilter ref="A14:BT100" xr:uid="{00000000-0009-0000-0000-000000000000}">
    <filterColumn colId="0">
      <customFilters>
        <customFilter operator="notEqual" val=" "/>
      </customFilters>
    </filterColumn>
  </autoFilter>
  <mergeCells count="18">
    <mergeCell ref="AB10:BS10"/>
    <mergeCell ref="Y10:Y14"/>
    <mergeCell ref="Z10:Z14"/>
    <mergeCell ref="P11:P14"/>
    <mergeCell ref="Q11:Q14"/>
    <mergeCell ref="R11:R14"/>
    <mergeCell ref="S11:T11"/>
    <mergeCell ref="U11:V11"/>
    <mergeCell ref="W11:X11"/>
    <mergeCell ref="F8:R8"/>
    <mergeCell ref="F9:R9"/>
    <mergeCell ref="A11:A14"/>
    <mergeCell ref="B11:B14"/>
    <mergeCell ref="C11:C14"/>
    <mergeCell ref="D11:E11"/>
    <mergeCell ref="F11:G11"/>
    <mergeCell ref="H11:J11"/>
    <mergeCell ref="O11:O14"/>
  </mergeCells>
  <pageMargins left="0.39370078740157483" right="0.19685039370078741" top="0.78740157480314965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B56"/>
  <sheetViews>
    <sheetView topLeftCell="A13" workbookViewId="0">
      <selection activeCell="E14" sqref="E14"/>
    </sheetView>
  </sheetViews>
  <sheetFormatPr defaultRowHeight="13.2" x14ac:dyDescent="0.25"/>
  <cols>
    <col min="1" max="1" width="21" customWidth="1"/>
    <col min="2" max="2" width="64.5546875" customWidth="1"/>
  </cols>
  <sheetData>
    <row r="1" spans="1:2" ht="13.8" x14ac:dyDescent="0.25">
      <c r="A1" s="133"/>
      <c r="B1" s="134" t="s">
        <v>197</v>
      </c>
    </row>
    <row r="2" spans="1:2" ht="13.8" x14ac:dyDescent="0.25">
      <c r="A2" s="133"/>
      <c r="B2" s="134"/>
    </row>
    <row r="3" spans="1:2" ht="13.8" x14ac:dyDescent="0.25">
      <c r="A3" s="133"/>
      <c r="B3" s="135" t="s">
        <v>175</v>
      </c>
    </row>
    <row r="4" spans="1:2" ht="13.8" x14ac:dyDescent="0.25">
      <c r="A4" s="133"/>
      <c r="B4" s="135" t="s">
        <v>189</v>
      </c>
    </row>
    <row r="5" spans="1:2" ht="13.8" x14ac:dyDescent="0.25">
      <c r="A5" s="133"/>
      <c r="B5" s="135" t="s">
        <v>177</v>
      </c>
    </row>
    <row r="6" spans="1:2" ht="13.8" x14ac:dyDescent="0.25">
      <c r="A6" s="133"/>
      <c r="B6" s="136" t="s">
        <v>190</v>
      </c>
    </row>
    <row r="7" spans="1:2" ht="13.8" x14ac:dyDescent="0.25">
      <c r="A7" s="133"/>
      <c r="B7" s="133"/>
    </row>
    <row r="8" spans="1:2" ht="13.8" x14ac:dyDescent="0.25">
      <c r="A8" s="133"/>
      <c r="B8" s="133"/>
    </row>
    <row r="9" spans="1:2" ht="13.8" x14ac:dyDescent="0.25">
      <c r="A9" s="155" t="s">
        <v>185</v>
      </c>
      <c r="B9" s="155"/>
    </row>
    <row r="10" spans="1:2" ht="51.75" customHeight="1" x14ac:dyDescent="0.25">
      <c r="A10" s="155" t="s">
        <v>191</v>
      </c>
      <c r="B10" s="155"/>
    </row>
    <row r="11" spans="1:2" ht="13.8" x14ac:dyDescent="0.25">
      <c r="A11" s="133"/>
      <c r="B11" s="133"/>
    </row>
    <row r="12" spans="1:2" ht="82.8" x14ac:dyDescent="0.25">
      <c r="A12" s="108" t="s">
        <v>178</v>
      </c>
      <c r="B12" s="108" t="s">
        <v>179</v>
      </c>
    </row>
    <row r="13" spans="1:2" ht="13.8" x14ac:dyDescent="0.25">
      <c r="A13" s="109" t="str">
        <f>КДЛ!B15</f>
        <v>A09.05.003</v>
      </c>
      <c r="B13" s="110" t="str">
        <f>КДЛ!C15</f>
        <v>Исследование уровня общего гемоглобина в крови</v>
      </c>
    </row>
    <row r="14" spans="1:2" ht="27.6" x14ac:dyDescent="0.25">
      <c r="A14" s="109" t="str">
        <f>КДЛ!B17</f>
        <v>A09.05.004</v>
      </c>
      <c r="B14" s="110" t="str">
        <f>КДЛ!C17</f>
        <v>Исследование уровня холестерина липопротеинов высокой плотности в крови</v>
      </c>
    </row>
    <row r="15" spans="1:2" ht="13.8" x14ac:dyDescent="0.25">
      <c r="A15" s="109" t="str">
        <f>КДЛ!B19</f>
        <v>A09.05.009</v>
      </c>
      <c r="B15" s="110" t="str">
        <f>КДЛ!C19</f>
        <v>Исследование уровня C-реактивного белка в сыворотке крови</v>
      </c>
    </row>
    <row r="16" spans="1:2" ht="13.8" x14ac:dyDescent="0.25">
      <c r="A16" s="109" t="str">
        <f>КДЛ!B21</f>
        <v>A09.05.010</v>
      </c>
      <c r="B16" s="110" t="str">
        <f>КДЛ!C21</f>
        <v>Исследование уровня общего белка в крови</v>
      </c>
    </row>
    <row r="17" spans="1:2" ht="13.8" x14ac:dyDescent="0.25">
      <c r="A17" s="109" t="str">
        <f>КДЛ!B23</f>
        <v>A09.05.011</v>
      </c>
      <c r="B17" s="110" t="str">
        <f>КДЛ!C23</f>
        <v>Исследование уровня альбумина в крови</v>
      </c>
    </row>
    <row r="18" spans="1:2" ht="13.8" x14ac:dyDescent="0.25">
      <c r="A18" s="109" t="str">
        <f>КДЛ!B25</f>
        <v>A09.05.017</v>
      </c>
      <c r="B18" s="110" t="str">
        <f>КДЛ!C25</f>
        <v>Исследование уровня мочевины в крови</v>
      </c>
    </row>
    <row r="19" spans="1:2" ht="13.8" x14ac:dyDescent="0.25">
      <c r="A19" s="109" t="str">
        <f>КДЛ!B27</f>
        <v>A09.05.020</v>
      </c>
      <c r="B19" s="110" t="str">
        <f>КДЛ!C27</f>
        <v>Исследование уровня креатинина в крови</v>
      </c>
    </row>
    <row r="20" spans="1:2" ht="13.8" x14ac:dyDescent="0.25">
      <c r="A20" s="109" t="str">
        <f>КДЛ!B29</f>
        <v>A09.05.021</v>
      </c>
      <c r="B20" s="110" t="str">
        <f>КДЛ!C29</f>
        <v>Исследование уровня общего билирубина в крови</v>
      </c>
    </row>
    <row r="21" spans="1:2" ht="27.6" x14ac:dyDescent="0.25">
      <c r="A21" s="109" t="str">
        <f>КДЛ!B31</f>
        <v>A09.05.022.001</v>
      </c>
      <c r="B21" s="110" t="str">
        <f>КДЛ!C31</f>
        <v>Исследование уровня билирубина связанного (конъюгированного) в крови</v>
      </c>
    </row>
    <row r="22" spans="1:2" ht="27.6" x14ac:dyDescent="0.25">
      <c r="A22" s="109" t="str">
        <f>КДЛ!B33</f>
        <v>A09.05.022.002</v>
      </c>
      <c r="B22" s="110" t="str">
        <f>КДЛ!C33</f>
        <v>Исследование уровня билирубина свободного (неконъюгированного) в крови</v>
      </c>
    </row>
    <row r="23" spans="1:2" ht="13.8" x14ac:dyDescent="0.25">
      <c r="A23" s="109" t="str">
        <f>КДЛ!B35</f>
        <v>A09.05.023</v>
      </c>
      <c r="B23" s="110" t="str">
        <f>КДЛ!C35</f>
        <v xml:space="preserve">Исследование уровня глюкозы в крови </v>
      </c>
    </row>
    <row r="24" spans="1:2" ht="13.8" x14ac:dyDescent="0.25">
      <c r="A24" s="109" t="str">
        <f>КДЛ!B37</f>
        <v>A09.05.028</v>
      </c>
      <c r="B24" s="110" t="str">
        <f>КДЛ!C37</f>
        <v>Исследование уровня холестерина липопротеинов низкой плотности</v>
      </c>
    </row>
    <row r="25" spans="1:2" ht="13.8" x14ac:dyDescent="0.25">
      <c r="A25" s="109" t="str">
        <f>КДЛ!B39</f>
        <v>A09.05.030</v>
      </c>
      <c r="B25" s="110" t="str">
        <f>КДЛ!C39</f>
        <v>Исследование уровня натрия в крови</v>
      </c>
    </row>
    <row r="26" spans="1:2" ht="13.8" x14ac:dyDescent="0.25">
      <c r="A26" s="109" t="str">
        <f>КДЛ!B41</f>
        <v>A09.05.031</v>
      </c>
      <c r="B26" s="110" t="str">
        <f>КДЛ!C41</f>
        <v>Исследование уровня калия в крови</v>
      </c>
    </row>
    <row r="27" spans="1:2" ht="13.8" x14ac:dyDescent="0.25">
      <c r="A27" s="109" t="str">
        <f>КДЛ!B43</f>
        <v>A09.05.041</v>
      </c>
      <c r="B27" s="110" t="str">
        <f>КДЛ!C43</f>
        <v>Определение активности аспартатаминотрансферазы в крови</v>
      </c>
    </row>
    <row r="28" spans="1:2" ht="13.8" x14ac:dyDescent="0.25">
      <c r="A28" s="109" t="str">
        <f>КДЛ!B45</f>
        <v>A09.05.042</v>
      </c>
      <c r="B28" s="110" t="str">
        <f>КДЛ!C45</f>
        <v>Определение активности аланинаминотрансферазы в крови</v>
      </c>
    </row>
    <row r="29" spans="1:2" ht="13.8" x14ac:dyDescent="0.25">
      <c r="A29" s="109" t="str">
        <f>КДЛ!B47</f>
        <v>A09.05.045</v>
      </c>
      <c r="B29" s="110" t="str">
        <f>КДЛ!C47</f>
        <v>Определение активности амилазы в крови</v>
      </c>
    </row>
    <row r="30" spans="1:2" ht="13.8" x14ac:dyDescent="0.25">
      <c r="A30" s="109" t="str">
        <f>КДЛ!B49</f>
        <v>A09.05.050</v>
      </c>
      <c r="B30" s="110" t="str">
        <f>КДЛ!C49</f>
        <v>Исследование уровня фибриногена в крови</v>
      </c>
    </row>
    <row r="31" spans="1:2" ht="13.8" x14ac:dyDescent="0.25">
      <c r="A31" s="109" t="str">
        <f>КДЛ!B51</f>
        <v>A09.05.065</v>
      </c>
      <c r="B31" s="110" t="str">
        <f>КДЛ!C51</f>
        <v>Исследование уровня тиреотропного гормона (ТТГ) в крови</v>
      </c>
    </row>
    <row r="32" spans="1:2" ht="13.8" x14ac:dyDescent="0.25">
      <c r="A32" s="109" t="str">
        <f>КДЛ!B53</f>
        <v>A09.05.202</v>
      </c>
      <c r="B32" s="110" t="str">
        <f>КДЛ!C53</f>
        <v>Исследование уровня антигена аденогенных раков CA 125 в крови</v>
      </c>
    </row>
    <row r="33" spans="1:2" ht="13.8" x14ac:dyDescent="0.25">
      <c r="A33" s="109" t="str">
        <f>КДЛ!B55</f>
        <v>A09.19.001</v>
      </c>
      <c r="B33" s="110" t="str">
        <f>КДЛ!C55</f>
        <v>Исследование кала на скрытую кровь</v>
      </c>
    </row>
    <row r="34" spans="1:2" ht="13.8" x14ac:dyDescent="0.25">
      <c r="A34" s="109" t="str">
        <f>КДЛ!B57</f>
        <v>A09.28.027</v>
      </c>
      <c r="B34" s="110" t="str">
        <f>КДЛ!C57</f>
        <v>Определение активности альфа-амилазы в моче</v>
      </c>
    </row>
    <row r="35" spans="1:2" ht="13.8" x14ac:dyDescent="0.25">
      <c r="A35" s="109" t="str">
        <f>КДЛ!B59</f>
        <v>A12.05.001</v>
      </c>
      <c r="B35" s="110" t="str">
        <f>КДЛ!C59</f>
        <v>Исследование скорости оседания эритроцитов</v>
      </c>
    </row>
    <row r="36" spans="1:2" ht="13.8" x14ac:dyDescent="0.25">
      <c r="A36" s="109" t="str">
        <f>КДЛ!B61</f>
        <v>A12.05.005</v>
      </c>
      <c r="B36" s="110" t="str">
        <f>КДЛ!C61</f>
        <v>Определение основных групп по системе AB0</v>
      </c>
    </row>
    <row r="37" spans="1:2" ht="13.8" x14ac:dyDescent="0.25">
      <c r="A37" s="109" t="str">
        <f>КДЛ!B63</f>
        <v>A12.05.006</v>
      </c>
      <c r="B37" s="110" t="str">
        <f>КДЛ!C63</f>
        <v>Определение антигена D системы Резус (резус-фактор)</v>
      </c>
    </row>
    <row r="38" spans="1:2" ht="13.8" x14ac:dyDescent="0.25">
      <c r="A38" s="109" t="str">
        <f>КДЛ!B65</f>
        <v>A12.05.015</v>
      </c>
      <c r="B38" s="110" t="str">
        <f>КДЛ!C65</f>
        <v>Исследование времени кровотечения</v>
      </c>
    </row>
    <row r="39" spans="1:2" ht="27.6" x14ac:dyDescent="0.25">
      <c r="A39" s="109" t="str">
        <f>КДЛ!B67</f>
        <v>A12.05.027</v>
      </c>
      <c r="B39" s="110" t="str">
        <f>КДЛ!C67</f>
        <v>Определение протромбинового (тромбопластинового) времени в крови или в плазме</v>
      </c>
    </row>
    <row r="40" spans="1:2" ht="13.8" x14ac:dyDescent="0.25">
      <c r="A40" s="109" t="str">
        <f>КДЛ!B69</f>
        <v>A12.22.005</v>
      </c>
      <c r="B40" s="110" t="str">
        <f>КДЛ!C69</f>
        <v>Проведение глюкозотолерантного теста</v>
      </c>
    </row>
    <row r="41" spans="1:2" ht="27.6" x14ac:dyDescent="0.25">
      <c r="A41" s="109" t="str">
        <f>КДЛ!B71</f>
        <v>A26.06.018</v>
      </c>
      <c r="B41" s="110" t="str">
        <f>КДЛ!C71</f>
        <v>Определение антител к хламидии трахоматис (Chlamydia trachomatis) в крови</v>
      </c>
    </row>
    <row r="42" spans="1:2" ht="13.8" x14ac:dyDescent="0.25">
      <c r="A42" s="109" t="str">
        <f>КДЛ!B73</f>
        <v>A26.06.021</v>
      </c>
      <c r="B42" s="110" t="str">
        <f>КДЛ!C73</f>
        <v>Определение антител к цитомегаловирусу (Cytomegalovirus) в крови</v>
      </c>
    </row>
    <row r="43" spans="1:2" ht="27.6" x14ac:dyDescent="0.25">
      <c r="A43" s="109" t="str">
        <f>КДЛ!B75</f>
        <v>A26.06.022</v>
      </c>
      <c r="B43" s="110" t="str">
        <f>КДЛ!C75</f>
        <v>Определение антител классов M, G (IgM, IgG) к цитомегаловирусу (Cytomegalovirus) в крови</v>
      </c>
    </row>
    <row r="44" spans="1:2" ht="27.6" x14ac:dyDescent="0.25">
      <c r="A44" s="109" t="str">
        <f>КДЛ!B77</f>
        <v>A26.06.036</v>
      </c>
      <c r="B44" s="110" t="str">
        <f>КДЛ!C77</f>
        <v>Определение антигена (HbsAg) вируса гепатита B (Hepatitis B virus) в крови</v>
      </c>
    </row>
    <row r="45" spans="1:2" ht="13.8" x14ac:dyDescent="0.25">
      <c r="A45" s="109" t="str">
        <f>КДЛ!B79</f>
        <v>A26.06.081</v>
      </c>
      <c r="B45" s="110" t="str">
        <f>КДЛ!C79</f>
        <v>Определение антител к токсоплазме (Toxoplasma gondii) в крови</v>
      </c>
    </row>
    <row r="46" spans="1:2" ht="13.8" x14ac:dyDescent="0.25">
      <c r="A46" s="109" t="str">
        <f>КДЛ!B81</f>
        <v>A26.06.101</v>
      </c>
      <c r="B46" s="110" t="str">
        <f>КДЛ!C81</f>
        <v>Определение антигена вируса гепатита C (Hepatitis C virus) в крови</v>
      </c>
    </row>
    <row r="47" spans="1:2" ht="27.6" x14ac:dyDescent="0.25">
      <c r="A47" s="109" t="str">
        <f>КДЛ!B83</f>
        <v>A26.20</v>
      </c>
      <c r="B47" s="110" t="str">
        <f>КДЛ!C83</f>
        <v>Микробиологические исследования основных возбудителей инфекционных заболеваний (женские половые органы) 3 мазка</v>
      </c>
    </row>
    <row r="48" spans="1:2" ht="27.6" x14ac:dyDescent="0.25">
      <c r="A48" s="109" t="str">
        <f>КДЛ!B85</f>
        <v>A26.21</v>
      </c>
      <c r="B48" s="110" t="str">
        <f>КДЛ!C85</f>
        <v>Микробиологические исследования основных возбудителей инфекционных заболеваний (мужские половые органы) 1 мазок</v>
      </c>
    </row>
    <row r="49" spans="1:2" ht="13.8" x14ac:dyDescent="0.25">
      <c r="A49" s="109" t="str">
        <f>КДЛ!B87</f>
        <v>B03.016.002</v>
      </c>
      <c r="B49" s="110" t="str">
        <f>КДЛ!C87</f>
        <v>Общий (клинический) анализ крови</v>
      </c>
    </row>
    <row r="50" spans="1:2" ht="13.8" x14ac:dyDescent="0.25">
      <c r="A50" s="109" t="str">
        <f>КДЛ!B89</f>
        <v>B03.016.003</v>
      </c>
      <c r="B50" s="110" t="str">
        <f>КДЛ!C89</f>
        <v>Общий (клинический) анализ крови развернутый</v>
      </c>
    </row>
    <row r="51" spans="1:2" ht="13.8" x14ac:dyDescent="0.25">
      <c r="A51" s="109" t="str">
        <f>КДЛ!B91</f>
        <v>B03.016.006</v>
      </c>
      <c r="B51" s="110" t="str">
        <f>КДЛ!C91</f>
        <v>Общий (клинический) анализ мочи</v>
      </c>
    </row>
    <row r="52" spans="1:2" ht="13.8" x14ac:dyDescent="0.25">
      <c r="A52" s="109" t="str">
        <f>КДЛ!B93</f>
        <v>B03.016.014</v>
      </c>
      <c r="B52" s="110" t="str">
        <f>КДЛ!C93</f>
        <v>Исследование мочи методом Нечипоренко</v>
      </c>
    </row>
    <row r="53" spans="1:2" ht="13.8" x14ac:dyDescent="0.25">
      <c r="A53" s="109"/>
      <c r="B53" s="110" t="str">
        <f>КДЛ!C95</f>
        <v xml:space="preserve">Анализ крови на сифилис (RW) (реакция Вассермана) </v>
      </c>
    </row>
    <row r="54" spans="1:2" ht="13.8" x14ac:dyDescent="0.25">
      <c r="A54" s="109" t="str">
        <f>КДЛ!B97</f>
        <v>A09.05.007</v>
      </c>
      <c r="B54" s="110" t="str">
        <f>КДЛ!C97</f>
        <v>Исследование уровня железа сыворотки крови</v>
      </c>
    </row>
    <row r="55" spans="1:2" ht="13.8" x14ac:dyDescent="0.25">
      <c r="A55" s="109" t="str">
        <f>КДЛ!B99</f>
        <v>A09.05.032</v>
      </c>
      <c r="B55" s="110" t="str">
        <f>КДЛ!C99</f>
        <v xml:space="preserve"> Исследование уровня общего кальция в крови</v>
      </c>
    </row>
    <row r="56" spans="1:2" ht="39.6" x14ac:dyDescent="0.25">
      <c r="A56" s="109"/>
      <c r="B56" s="131" t="s">
        <v>195</v>
      </c>
    </row>
  </sheetData>
  <autoFilter ref="A12:B55" xr:uid="{00000000-0009-0000-0000-000001000000}"/>
  <mergeCells count="2">
    <mergeCell ref="A9:B9"/>
    <mergeCell ref="A10:B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D58"/>
  <sheetViews>
    <sheetView tabSelected="1" workbookViewId="0">
      <selection activeCell="A14" sqref="A14:D14"/>
    </sheetView>
  </sheetViews>
  <sheetFormatPr defaultColWidth="19.88671875" defaultRowHeight="13.2" x14ac:dyDescent="0.25"/>
  <cols>
    <col min="1" max="1" width="16.33203125" customWidth="1"/>
    <col min="2" max="2" width="32.44140625" customWidth="1"/>
  </cols>
  <sheetData>
    <row r="1" spans="1:4" x14ac:dyDescent="0.25">
      <c r="A1" s="101"/>
      <c r="B1" s="161" t="s">
        <v>198</v>
      </c>
      <c r="C1" s="161"/>
      <c r="D1" s="161"/>
    </row>
    <row r="2" spans="1:4" x14ac:dyDescent="0.25">
      <c r="A2" s="101"/>
      <c r="B2" s="132"/>
      <c r="C2" s="132"/>
      <c r="D2" s="132"/>
    </row>
    <row r="3" spans="1:4" x14ac:dyDescent="0.25">
      <c r="A3" s="101"/>
      <c r="B3" s="162" t="s">
        <v>175</v>
      </c>
      <c r="C3" s="162"/>
      <c r="D3" s="162"/>
    </row>
    <row r="4" spans="1:4" x14ac:dyDescent="0.25">
      <c r="A4" s="101"/>
      <c r="B4" s="162" t="s">
        <v>189</v>
      </c>
      <c r="C4" s="162"/>
      <c r="D4" s="162"/>
    </row>
    <row r="5" spans="1:4" x14ac:dyDescent="0.25">
      <c r="A5" s="101"/>
      <c r="B5" s="162" t="s">
        <v>177</v>
      </c>
      <c r="C5" s="162"/>
      <c r="D5" s="162"/>
    </row>
    <row r="6" spans="1:4" x14ac:dyDescent="0.25">
      <c r="A6" s="101"/>
      <c r="B6" s="163" t="s">
        <v>190</v>
      </c>
      <c r="C6" s="163"/>
      <c r="D6" s="163"/>
    </row>
    <row r="7" spans="1:4" x14ac:dyDescent="0.25">
      <c r="A7" s="101"/>
      <c r="B7" s="102"/>
      <c r="C7" s="102"/>
      <c r="D7" s="102"/>
    </row>
    <row r="8" spans="1:4" x14ac:dyDescent="0.25">
      <c r="A8" s="101"/>
      <c r="B8" s="102"/>
      <c r="C8" s="102"/>
      <c r="D8" s="102"/>
    </row>
    <row r="9" spans="1:4" x14ac:dyDescent="0.25">
      <c r="A9" s="160" t="s">
        <v>196</v>
      </c>
      <c r="B9" s="160"/>
      <c r="C9" s="160"/>
      <c r="D9" s="160"/>
    </row>
    <row r="10" spans="1:4" x14ac:dyDescent="0.25">
      <c r="A10" s="160" t="s">
        <v>192</v>
      </c>
      <c r="B10" s="160"/>
      <c r="C10" s="160"/>
      <c r="D10" s="160"/>
    </row>
    <row r="11" spans="1:4" ht="42.75" customHeight="1" x14ac:dyDescent="0.25">
      <c r="A11" s="156" t="s">
        <v>193</v>
      </c>
      <c r="B11" s="156"/>
      <c r="C11" s="156"/>
      <c r="D11" s="156"/>
    </row>
    <row r="12" spans="1:4" x14ac:dyDescent="0.25">
      <c r="A12" s="101"/>
      <c r="B12" s="102"/>
      <c r="C12" s="102"/>
      <c r="D12" s="102"/>
    </row>
    <row r="13" spans="1:4" ht="118.8" x14ac:dyDescent="0.25">
      <c r="A13" s="103" t="s">
        <v>178</v>
      </c>
      <c r="B13" s="103" t="s">
        <v>179</v>
      </c>
      <c r="C13" s="104" t="s">
        <v>180</v>
      </c>
      <c r="D13" s="104" t="s">
        <v>181</v>
      </c>
    </row>
    <row r="14" spans="1:4" x14ac:dyDescent="0.25">
      <c r="A14" s="157" t="s">
        <v>182</v>
      </c>
      <c r="B14" s="158"/>
      <c r="C14" s="158"/>
      <c r="D14" s="159"/>
    </row>
    <row r="15" spans="1:4" ht="26.4" x14ac:dyDescent="0.25">
      <c r="A15" s="104" t="str">
        <f>КДЛ!B15</f>
        <v>A09.05.003</v>
      </c>
      <c r="B15" s="105" t="str">
        <f>КДЛ!C15</f>
        <v>Исследование уровня общего гемоглобина в крови</v>
      </c>
      <c r="C15" s="106">
        <f>КДЛ!U15</f>
        <v>72</v>
      </c>
      <c r="D15" s="107">
        <f>КДЛ!V15</f>
        <v>80</v>
      </c>
    </row>
    <row r="16" spans="1:4" ht="39.6" x14ac:dyDescent="0.25">
      <c r="A16" s="104" t="str">
        <f>КДЛ!B17</f>
        <v>A09.05.004</v>
      </c>
      <c r="B16" s="105" t="str">
        <f>КДЛ!C17</f>
        <v>Исследование уровня холестерина липопротеинов высокой плотности в крови</v>
      </c>
      <c r="C16" s="106">
        <f>КДЛ!U17</f>
        <v>237</v>
      </c>
      <c r="D16" s="107">
        <f>КДЛ!V17</f>
        <v>264</v>
      </c>
    </row>
    <row r="17" spans="1:4" ht="26.4" x14ac:dyDescent="0.25">
      <c r="A17" s="104" t="str">
        <f>КДЛ!B19</f>
        <v>A09.05.009</v>
      </c>
      <c r="B17" s="105" t="str">
        <f>КДЛ!C19</f>
        <v>Исследование уровня C-реактивного белка в сыворотке крови</v>
      </c>
      <c r="C17" s="106">
        <f>КДЛ!U19</f>
        <v>50</v>
      </c>
      <c r="D17" s="107">
        <f>КДЛ!V19</f>
        <v>56</v>
      </c>
    </row>
    <row r="18" spans="1:4" ht="26.4" x14ac:dyDescent="0.25">
      <c r="A18" s="104" t="str">
        <f>КДЛ!B21</f>
        <v>A09.05.010</v>
      </c>
      <c r="B18" s="105" t="str">
        <f>КДЛ!C21</f>
        <v>Исследование уровня общего белка в крови</v>
      </c>
      <c r="C18" s="106">
        <f>КДЛ!U21</f>
        <v>118</v>
      </c>
      <c r="D18" s="107">
        <f>КДЛ!V21</f>
        <v>132</v>
      </c>
    </row>
    <row r="19" spans="1:4" ht="26.4" x14ac:dyDescent="0.25">
      <c r="A19" s="104" t="str">
        <f>КДЛ!B23</f>
        <v>A09.05.011</v>
      </c>
      <c r="B19" s="105" t="str">
        <f>КДЛ!C23</f>
        <v>Исследование уровня альбумина в крови</v>
      </c>
      <c r="C19" s="106">
        <f>КДЛ!U23</f>
        <v>176</v>
      </c>
      <c r="D19" s="107">
        <f>КДЛ!V23</f>
        <v>196</v>
      </c>
    </row>
    <row r="20" spans="1:4" ht="26.4" x14ac:dyDescent="0.25">
      <c r="A20" s="104" t="str">
        <f>КДЛ!B25</f>
        <v>A09.05.017</v>
      </c>
      <c r="B20" s="105" t="str">
        <f>КДЛ!C25</f>
        <v>Исследование уровня мочевины в крови</v>
      </c>
      <c r="C20" s="106">
        <f>КДЛ!U25</f>
        <v>158</v>
      </c>
      <c r="D20" s="107">
        <f>КДЛ!V25</f>
        <v>176</v>
      </c>
    </row>
    <row r="21" spans="1:4" ht="26.4" x14ac:dyDescent="0.25">
      <c r="A21" s="104" t="str">
        <f>КДЛ!B27</f>
        <v>A09.05.020</v>
      </c>
      <c r="B21" s="105" t="str">
        <f>КДЛ!C27</f>
        <v>Исследование уровня креатинина в крови</v>
      </c>
      <c r="C21" s="106">
        <f>КДЛ!U27</f>
        <v>198</v>
      </c>
      <c r="D21" s="107">
        <f>КДЛ!V27</f>
        <v>220</v>
      </c>
    </row>
    <row r="22" spans="1:4" ht="26.4" x14ac:dyDescent="0.25">
      <c r="A22" s="104" t="str">
        <f>КДЛ!B29</f>
        <v>A09.05.021</v>
      </c>
      <c r="B22" s="105" t="str">
        <f>КДЛ!C29</f>
        <v>Исследование уровня общего билирубина в крови</v>
      </c>
      <c r="C22" s="106">
        <f>КДЛ!U29</f>
        <v>195</v>
      </c>
      <c r="D22" s="107">
        <f>КДЛ!V29</f>
        <v>217</v>
      </c>
    </row>
    <row r="23" spans="1:4" ht="39.6" x14ac:dyDescent="0.25">
      <c r="A23" s="104" t="str">
        <f>КДЛ!B31</f>
        <v>A09.05.022.001</v>
      </c>
      <c r="B23" s="105" t="str">
        <f>КДЛ!C31</f>
        <v>Исследование уровня билирубина связанного (конъюгированного) в крови</v>
      </c>
      <c r="C23" s="106">
        <f>КДЛ!U31</f>
        <v>203</v>
      </c>
      <c r="D23" s="107">
        <f>КДЛ!V31</f>
        <v>225</v>
      </c>
    </row>
    <row r="24" spans="1:4" ht="39.6" x14ac:dyDescent="0.25">
      <c r="A24" s="104" t="str">
        <f>КДЛ!B33</f>
        <v>A09.05.022.002</v>
      </c>
      <c r="B24" s="105" t="str">
        <f>КДЛ!C33</f>
        <v>Исследование уровня билирубина свободного (неконъюгированного) в крови</v>
      </c>
      <c r="C24" s="106">
        <f>КДЛ!U33</f>
        <v>203</v>
      </c>
      <c r="D24" s="107">
        <f>КДЛ!V33</f>
        <v>225</v>
      </c>
    </row>
    <row r="25" spans="1:4" x14ac:dyDescent="0.25">
      <c r="A25" s="104" t="str">
        <f>КДЛ!B35</f>
        <v>A09.05.023</v>
      </c>
      <c r="B25" s="105" t="str">
        <f>КДЛ!C35</f>
        <v xml:space="preserve">Исследование уровня глюкозы в крови </v>
      </c>
      <c r="C25" s="106">
        <f>КДЛ!U35</f>
        <v>130</v>
      </c>
      <c r="D25" s="107">
        <f>КДЛ!V35</f>
        <v>144</v>
      </c>
    </row>
    <row r="26" spans="1:4" ht="26.4" x14ac:dyDescent="0.25">
      <c r="A26" s="104" t="str">
        <f>КДЛ!B37</f>
        <v>A09.05.028</v>
      </c>
      <c r="B26" s="105" t="str">
        <f>КДЛ!C37</f>
        <v>Исследование уровня холестерина липопротеинов низкой плотности</v>
      </c>
      <c r="C26" s="106">
        <f>КДЛ!U37</f>
        <v>237</v>
      </c>
      <c r="D26" s="107">
        <f>КДЛ!V37</f>
        <v>264</v>
      </c>
    </row>
    <row r="27" spans="1:4" x14ac:dyDescent="0.25">
      <c r="A27" s="104" t="str">
        <f>КДЛ!B39</f>
        <v>A09.05.030</v>
      </c>
      <c r="B27" s="105" t="str">
        <f>КДЛ!C39</f>
        <v>Исследование уровня натрия в крови</v>
      </c>
      <c r="C27" s="106">
        <f>КДЛ!U39</f>
        <v>106</v>
      </c>
      <c r="D27" s="107">
        <f>КДЛ!V39</f>
        <v>117</v>
      </c>
    </row>
    <row r="28" spans="1:4" x14ac:dyDescent="0.25">
      <c r="A28" s="104" t="str">
        <f>КДЛ!B41</f>
        <v>A09.05.031</v>
      </c>
      <c r="B28" s="105" t="str">
        <f>КДЛ!C41</f>
        <v>Исследование уровня калия в крови</v>
      </c>
      <c r="C28" s="106">
        <f>КДЛ!U41</f>
        <v>106</v>
      </c>
      <c r="D28" s="107">
        <f>КДЛ!V41</f>
        <v>117</v>
      </c>
    </row>
    <row r="29" spans="1:4" ht="26.4" x14ac:dyDescent="0.25">
      <c r="A29" s="104" t="str">
        <f>КДЛ!B43</f>
        <v>A09.05.041</v>
      </c>
      <c r="B29" s="105" t="str">
        <f>КДЛ!C43</f>
        <v>Определение активности аспартатаминотрансферазы в крови</v>
      </c>
      <c r="C29" s="106">
        <f>КДЛ!U43</f>
        <v>173</v>
      </c>
      <c r="D29" s="107">
        <f>КДЛ!V43</f>
        <v>192</v>
      </c>
    </row>
    <row r="30" spans="1:4" ht="26.4" x14ac:dyDescent="0.25">
      <c r="A30" s="104" t="str">
        <f>КДЛ!B45</f>
        <v>A09.05.042</v>
      </c>
      <c r="B30" s="105" t="str">
        <f>КДЛ!C45</f>
        <v>Определение активности аланинаминотрансферазы в крови</v>
      </c>
      <c r="C30" s="106">
        <f>КДЛ!U45</f>
        <v>156</v>
      </c>
      <c r="D30" s="107">
        <f>КДЛ!V45</f>
        <v>173</v>
      </c>
    </row>
    <row r="31" spans="1:4" ht="26.4" x14ac:dyDescent="0.25">
      <c r="A31" s="104" t="str">
        <f>КДЛ!B47</f>
        <v>A09.05.045</v>
      </c>
      <c r="B31" s="105" t="str">
        <f>КДЛ!C47</f>
        <v>Определение активности амилазы в крови</v>
      </c>
      <c r="C31" s="106">
        <f>КДЛ!U47</f>
        <v>271</v>
      </c>
      <c r="D31" s="107">
        <f>КДЛ!V47</f>
        <v>301</v>
      </c>
    </row>
    <row r="32" spans="1:4" ht="26.4" x14ac:dyDescent="0.25">
      <c r="A32" s="104" t="str">
        <f>КДЛ!B49</f>
        <v>A09.05.050</v>
      </c>
      <c r="B32" s="105" t="str">
        <f>КДЛ!C49</f>
        <v>Исследование уровня фибриногена в крови</v>
      </c>
      <c r="C32" s="106">
        <f>КДЛ!U49</f>
        <v>259</v>
      </c>
      <c r="D32" s="107">
        <f>КДЛ!V49</f>
        <v>287</v>
      </c>
    </row>
    <row r="33" spans="1:4" ht="26.4" x14ac:dyDescent="0.25">
      <c r="A33" s="104" t="str">
        <f>КДЛ!B51</f>
        <v>A09.05.065</v>
      </c>
      <c r="B33" s="105" t="str">
        <f>КДЛ!C51</f>
        <v>Исследование уровня тиреотропного гормона (ТТГ) в крови</v>
      </c>
      <c r="C33" s="106">
        <f>КДЛ!U51</f>
        <v>172</v>
      </c>
      <c r="D33" s="107">
        <f>КДЛ!V51</f>
        <v>191</v>
      </c>
    </row>
    <row r="34" spans="1:4" ht="26.4" x14ac:dyDescent="0.25">
      <c r="A34" s="104" t="str">
        <f>КДЛ!B53</f>
        <v>A09.05.202</v>
      </c>
      <c r="B34" s="105" t="str">
        <f>КДЛ!C53</f>
        <v>Исследование уровня антигена аденогенных раков CA 125 в крови</v>
      </c>
      <c r="C34" s="106">
        <f>КДЛ!U53</f>
        <v>169</v>
      </c>
      <c r="D34" s="107">
        <f>КДЛ!V53</f>
        <v>188</v>
      </c>
    </row>
    <row r="35" spans="1:4" x14ac:dyDescent="0.25">
      <c r="A35" s="104" t="str">
        <f>КДЛ!B55</f>
        <v>A09.19.001</v>
      </c>
      <c r="B35" s="105" t="str">
        <f>КДЛ!C55</f>
        <v>Исследование кала на скрытую кровь</v>
      </c>
      <c r="C35" s="106">
        <f>КДЛ!U55</f>
        <v>95</v>
      </c>
      <c r="D35" s="107">
        <f>КДЛ!V55</f>
        <v>106</v>
      </c>
    </row>
    <row r="36" spans="1:4" ht="26.4" x14ac:dyDescent="0.25">
      <c r="A36" s="104" t="str">
        <f>КДЛ!B57</f>
        <v>A09.28.027</v>
      </c>
      <c r="B36" s="105" t="str">
        <f>КДЛ!C57</f>
        <v>Определение активности альфа-амилазы в моче</v>
      </c>
      <c r="C36" s="106">
        <f>КДЛ!U57</f>
        <v>271</v>
      </c>
      <c r="D36" s="107">
        <f>КДЛ!V57</f>
        <v>301</v>
      </c>
    </row>
    <row r="37" spans="1:4" ht="26.4" x14ac:dyDescent="0.25">
      <c r="A37" s="104" t="str">
        <f>КДЛ!B59</f>
        <v>A12.05.001</v>
      </c>
      <c r="B37" s="105" t="str">
        <f>КДЛ!C59</f>
        <v>Исследование скорости оседания эритроцитов</v>
      </c>
      <c r="C37" s="106">
        <f>КДЛ!U59</f>
        <v>83</v>
      </c>
      <c r="D37" s="107">
        <f>КДЛ!V59</f>
        <v>92</v>
      </c>
    </row>
    <row r="38" spans="1:4" ht="26.4" x14ac:dyDescent="0.25">
      <c r="A38" s="104" t="str">
        <f>КДЛ!B61</f>
        <v>A12.05.005</v>
      </c>
      <c r="B38" s="105" t="str">
        <f>КДЛ!C61</f>
        <v>Определение основных групп по системе AB0</v>
      </c>
      <c r="C38" s="106">
        <f>КДЛ!U61</f>
        <v>290</v>
      </c>
      <c r="D38" s="107">
        <f>КДЛ!V61</f>
        <v>322</v>
      </c>
    </row>
    <row r="39" spans="1:4" ht="26.4" x14ac:dyDescent="0.25">
      <c r="A39" s="104" t="str">
        <f>КДЛ!B63</f>
        <v>A12.05.006</v>
      </c>
      <c r="B39" s="105" t="str">
        <f>КДЛ!C63</f>
        <v>Определение антигена D системы Резус (резус-фактор)</v>
      </c>
      <c r="C39" s="106">
        <f>КДЛ!U63</f>
        <v>195</v>
      </c>
      <c r="D39" s="107">
        <f>КДЛ!V63</f>
        <v>216</v>
      </c>
    </row>
    <row r="40" spans="1:4" x14ac:dyDescent="0.25">
      <c r="A40" s="104" t="str">
        <f>КДЛ!B65</f>
        <v>A12.05.015</v>
      </c>
      <c r="B40" s="105" t="str">
        <f>КДЛ!C65</f>
        <v>Исследование времени кровотечения</v>
      </c>
      <c r="C40" s="106">
        <f>КДЛ!U65</f>
        <v>125</v>
      </c>
      <c r="D40" s="107">
        <f>КДЛ!V65</f>
        <v>139</v>
      </c>
    </row>
    <row r="41" spans="1:4" ht="39.6" x14ac:dyDescent="0.25">
      <c r="A41" s="104" t="str">
        <f>КДЛ!B67</f>
        <v>A12.05.027</v>
      </c>
      <c r="B41" s="105" t="str">
        <f>КДЛ!C67</f>
        <v>Определение протромбинового (тромбопластинового) времени в крови или в плазме</v>
      </c>
      <c r="C41" s="106">
        <f>КДЛ!U67</f>
        <v>60</v>
      </c>
      <c r="D41" s="107">
        <f>КДЛ!V67</f>
        <v>66</v>
      </c>
    </row>
    <row r="42" spans="1:4" ht="26.4" x14ac:dyDescent="0.25">
      <c r="A42" s="104" t="str">
        <f>КДЛ!B69</f>
        <v>A12.22.005</v>
      </c>
      <c r="B42" s="105" t="str">
        <f>КДЛ!C69</f>
        <v>Проведение глюкозотолерантного теста</v>
      </c>
      <c r="C42" s="106">
        <f>КДЛ!U69</f>
        <v>151</v>
      </c>
      <c r="D42" s="107">
        <f>КДЛ!V69</f>
        <v>168</v>
      </c>
    </row>
    <row r="43" spans="1:4" ht="39.6" x14ac:dyDescent="0.25">
      <c r="A43" s="104" t="str">
        <f>КДЛ!B71</f>
        <v>A26.06.018</v>
      </c>
      <c r="B43" s="105" t="str">
        <f>КДЛ!C71</f>
        <v>Определение антител к хламидии трахоматис (Chlamydia trachomatis) в крови</v>
      </c>
      <c r="C43" s="106">
        <f>КДЛ!U71</f>
        <v>298</v>
      </c>
      <c r="D43" s="107">
        <f>КДЛ!V71</f>
        <v>331</v>
      </c>
    </row>
    <row r="44" spans="1:4" ht="39.6" x14ac:dyDescent="0.25">
      <c r="A44" s="104" t="str">
        <f>КДЛ!B73</f>
        <v>A26.06.021</v>
      </c>
      <c r="B44" s="105" t="str">
        <f>КДЛ!C73</f>
        <v>Определение антител к цитомегаловирусу (Cytomegalovirus) в крови</v>
      </c>
      <c r="C44" s="106">
        <f>КДЛ!U73</f>
        <v>298</v>
      </c>
      <c r="D44" s="107">
        <f>КДЛ!V73</f>
        <v>331</v>
      </c>
    </row>
    <row r="45" spans="1:4" ht="39.6" x14ac:dyDescent="0.25">
      <c r="A45" s="104" t="str">
        <f>КДЛ!B75</f>
        <v>A26.06.022</v>
      </c>
      <c r="B45" s="105" t="str">
        <f>КДЛ!C75</f>
        <v>Определение антител классов M, G (IgM, IgG) к цитомегаловирусу (Cytomegalovirus) в крови</v>
      </c>
      <c r="C45" s="106">
        <f>КДЛ!U75</f>
        <v>298</v>
      </c>
      <c r="D45" s="107">
        <f>КДЛ!V75</f>
        <v>331</v>
      </c>
    </row>
    <row r="46" spans="1:4" ht="26.4" x14ac:dyDescent="0.25">
      <c r="A46" s="104" t="str">
        <f>КДЛ!B77</f>
        <v>A26.06.036</v>
      </c>
      <c r="B46" s="105" t="str">
        <f>КДЛ!C77</f>
        <v>Определение антигена (HbsAg) вируса гепатита B (Hepatitis B virus) в крови</v>
      </c>
      <c r="C46" s="106">
        <f>КДЛ!U77</f>
        <v>248</v>
      </c>
      <c r="D46" s="107">
        <f>КДЛ!V77</f>
        <v>275</v>
      </c>
    </row>
    <row r="47" spans="1:4" ht="26.4" x14ac:dyDescent="0.25">
      <c r="A47" s="104" t="str">
        <f>КДЛ!B79</f>
        <v>A26.06.081</v>
      </c>
      <c r="B47" s="105" t="str">
        <f>КДЛ!C79</f>
        <v>Определение антител к токсоплазме (Toxoplasma gondii) в крови</v>
      </c>
      <c r="C47" s="106">
        <f>КДЛ!U79</f>
        <v>307</v>
      </c>
      <c r="D47" s="107">
        <f>КДЛ!V79</f>
        <v>341</v>
      </c>
    </row>
    <row r="48" spans="1:4" ht="26.4" x14ac:dyDescent="0.25">
      <c r="A48" s="104" t="str">
        <f>КДЛ!B81</f>
        <v>A26.06.101</v>
      </c>
      <c r="B48" s="105" t="str">
        <f>КДЛ!C81</f>
        <v>Определение антигена вируса гепатита C (Hepatitis C virus) в крови</v>
      </c>
      <c r="C48" s="106">
        <f>КДЛ!U81</f>
        <v>224</v>
      </c>
      <c r="D48" s="107">
        <f>КДЛ!V81</f>
        <v>249</v>
      </c>
    </row>
    <row r="49" spans="1:4" ht="52.8" x14ac:dyDescent="0.25">
      <c r="A49" s="104" t="str">
        <f>КДЛ!B83</f>
        <v>A26.20</v>
      </c>
      <c r="B49" s="105" t="str">
        <f>КДЛ!C83</f>
        <v>Микробиологические исследования основных возбудителей инфекционных заболеваний (женские половые органы) 3 мазка</v>
      </c>
      <c r="C49" s="106">
        <f>КДЛ!U83</f>
        <v>235</v>
      </c>
      <c r="D49" s="107">
        <f>КДЛ!V83</f>
        <v>262</v>
      </c>
    </row>
    <row r="50" spans="1:4" ht="52.8" x14ac:dyDescent="0.25">
      <c r="A50" s="104" t="str">
        <f>КДЛ!B85</f>
        <v>A26.21</v>
      </c>
      <c r="B50" s="105" t="str">
        <f>КДЛ!C85</f>
        <v>Микробиологические исследования основных возбудителей инфекционных заболеваний (мужские половые органы) 1 мазок</v>
      </c>
      <c r="C50" s="106">
        <f>КДЛ!U85</f>
        <v>119</v>
      </c>
      <c r="D50" s="107">
        <f>КДЛ!V85</f>
        <v>132</v>
      </c>
    </row>
    <row r="51" spans="1:4" x14ac:dyDescent="0.25">
      <c r="A51" s="104" t="str">
        <f>КДЛ!B87</f>
        <v>B03.016.002</v>
      </c>
      <c r="B51" s="105" t="str">
        <f>КДЛ!C87</f>
        <v>Общий (клинический) анализ крови</v>
      </c>
      <c r="C51" s="106">
        <f>КДЛ!U87</f>
        <v>318</v>
      </c>
      <c r="D51" s="107">
        <f>КДЛ!V87</f>
        <v>353</v>
      </c>
    </row>
    <row r="52" spans="1:4" ht="26.4" x14ac:dyDescent="0.25">
      <c r="A52" s="104" t="str">
        <f>КДЛ!B89</f>
        <v>B03.016.003</v>
      </c>
      <c r="B52" s="105" t="str">
        <f>КДЛ!C89</f>
        <v>Общий (клинический) анализ крови развернутый</v>
      </c>
      <c r="C52" s="106">
        <f>КДЛ!U89</f>
        <v>318</v>
      </c>
      <c r="D52" s="107">
        <f>КДЛ!V89</f>
        <v>353</v>
      </c>
    </row>
    <row r="53" spans="1:4" x14ac:dyDescent="0.25">
      <c r="A53" s="104" t="str">
        <f>КДЛ!B91</f>
        <v>B03.016.006</v>
      </c>
      <c r="B53" s="105" t="str">
        <f>КДЛ!C91</f>
        <v>Общий (клинический) анализ мочи</v>
      </c>
      <c r="C53" s="106">
        <f>КДЛ!U91</f>
        <v>102</v>
      </c>
      <c r="D53" s="107">
        <f>КДЛ!V91</f>
        <v>114</v>
      </c>
    </row>
    <row r="54" spans="1:4" ht="26.4" x14ac:dyDescent="0.25">
      <c r="A54" s="104" t="str">
        <f>КДЛ!B93</f>
        <v>B03.016.014</v>
      </c>
      <c r="B54" s="105" t="str">
        <f>КДЛ!C93</f>
        <v>Исследование мочи методом Нечипоренко</v>
      </c>
      <c r="C54" s="106">
        <f>КДЛ!U93</f>
        <v>189</v>
      </c>
      <c r="D54" s="107">
        <f>КДЛ!V93</f>
        <v>210</v>
      </c>
    </row>
    <row r="55" spans="1:4" ht="26.4" x14ac:dyDescent="0.25">
      <c r="A55" s="104"/>
      <c r="B55" s="105" t="str">
        <f>КДЛ!C95</f>
        <v xml:space="preserve">Анализ крови на сифилис (RW) (реакция Вассермана) </v>
      </c>
      <c r="C55" s="106">
        <f>КДЛ!U95</f>
        <v>184</v>
      </c>
      <c r="D55" s="107">
        <f>КДЛ!V95</f>
        <v>204</v>
      </c>
    </row>
    <row r="56" spans="1:4" ht="26.4" x14ac:dyDescent="0.25">
      <c r="A56" s="104" t="str">
        <f>КДЛ!B97</f>
        <v>A09.05.007</v>
      </c>
      <c r="B56" s="105" t="str">
        <f>КДЛ!C97</f>
        <v>Исследование уровня железа сыворотки крови</v>
      </c>
      <c r="C56" s="106">
        <f>КДЛ!U97</f>
        <v>265</v>
      </c>
      <c r="D56" s="107">
        <f>КДЛ!V97</f>
        <v>294</v>
      </c>
    </row>
    <row r="57" spans="1:4" ht="26.4" x14ac:dyDescent="0.25">
      <c r="A57" s="104" t="str">
        <f>КДЛ!B99</f>
        <v>A09.05.032</v>
      </c>
      <c r="B57" s="105" t="str">
        <f>КДЛ!C99</f>
        <v xml:space="preserve"> Исследование уровня общего кальция в крови</v>
      </c>
      <c r="C57" s="106">
        <f>КДЛ!U99</f>
        <v>127</v>
      </c>
      <c r="D57" s="107">
        <f>КДЛ!V99</f>
        <v>141</v>
      </c>
    </row>
    <row r="58" spans="1:4" ht="66" x14ac:dyDescent="0.25">
      <c r="A58" s="109"/>
      <c r="B58" s="131" t="s">
        <v>195</v>
      </c>
      <c r="C58" s="106">
        <v>312</v>
      </c>
      <c r="D58" s="107">
        <v>346</v>
      </c>
    </row>
  </sheetData>
  <autoFilter ref="A15:D57" xr:uid="{00000000-0009-0000-0000-000002000000}"/>
  <mergeCells count="9">
    <mergeCell ref="A11:D11"/>
    <mergeCell ref="A14:D14"/>
    <mergeCell ref="A10:D10"/>
    <mergeCell ref="B1:D1"/>
    <mergeCell ref="B3:D3"/>
    <mergeCell ref="B4:D4"/>
    <mergeCell ref="B5:D5"/>
    <mergeCell ref="B6:D6"/>
    <mergeCell ref="A9:D9"/>
  </mergeCells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КДЛ</vt:lpstr>
      <vt:lpstr>Лист2</vt:lpstr>
      <vt:lpstr>Лист3</vt:lpstr>
      <vt:lpstr>КДЛ!Заголовки_для_печати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buh4</dc:creator>
  <cp:lastModifiedBy>Lenusya</cp:lastModifiedBy>
  <cp:lastPrinted>2023-06-21T11:33:14Z</cp:lastPrinted>
  <dcterms:created xsi:type="dcterms:W3CDTF">2019-06-04T11:56:29Z</dcterms:created>
  <dcterms:modified xsi:type="dcterms:W3CDTF">2024-06-28T07:27:18Z</dcterms:modified>
</cp:coreProperties>
</file>